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40" windowWidth="16935" windowHeight="10680"/>
  </bookViews>
  <sheets>
    <sheet name="SST" sheetId="1" r:id="rId1"/>
    <sheet name="Uniformity" sheetId="3" r:id="rId2"/>
    <sheet name="Ampicillin" sheetId="4" r:id="rId3"/>
    <sheet name="Sheet1" sheetId="5" r:id="rId4"/>
  </sheets>
  <definedNames>
    <definedName name="_xlnm.Print_Area" localSheetId="2">Ampicillin!$A$1:$I$126</definedName>
  </definedNames>
  <calcPr calcId="145621"/>
</workbook>
</file>

<file path=xl/calcChain.xml><?xml version="1.0" encoding="utf-8"?>
<calcChain xmlns="http://schemas.openxmlformats.org/spreadsheetml/2006/main">
  <c r="B57" i="4" l="1"/>
  <c r="C120" i="4" l="1"/>
  <c r="B116" i="4"/>
  <c r="D100" i="4" s="1"/>
  <c r="B98" i="4"/>
  <c r="F95" i="4"/>
  <c r="D95" i="4"/>
  <c r="B87" i="4"/>
  <c r="F97" i="4" s="1"/>
  <c r="B83" i="4"/>
  <c r="B80" i="4"/>
  <c r="B79" i="4"/>
  <c r="C76" i="4"/>
  <c r="B68" i="4"/>
  <c r="B69" i="4" s="1"/>
  <c r="C56" i="4"/>
  <c r="B55" i="4"/>
  <c r="B45" i="4"/>
  <c r="D48" i="4" s="1"/>
  <c r="F42" i="4"/>
  <c r="D42" i="4"/>
  <c r="B34" i="4"/>
  <c r="D44" i="4" s="1"/>
  <c r="B30" i="4"/>
  <c r="D43" i="3"/>
  <c r="D48" i="3" s="1"/>
  <c r="C43" i="3"/>
  <c r="B43" i="3"/>
  <c r="C42" i="3"/>
  <c r="B42" i="3"/>
  <c r="D40" i="3"/>
  <c r="D39" i="3"/>
  <c r="D38" i="3"/>
  <c r="D37" i="3"/>
  <c r="D36" i="3"/>
  <c r="D35" i="3"/>
  <c r="D34" i="3"/>
  <c r="E33" i="3"/>
  <c r="D33" i="3"/>
  <c r="D32" i="3"/>
  <c r="E31" i="3"/>
  <c r="D31" i="3"/>
  <c r="D30" i="3"/>
  <c r="E29" i="3"/>
  <c r="D29" i="3"/>
  <c r="D28" i="3"/>
  <c r="E27" i="3"/>
  <c r="D27" i="3"/>
  <c r="D26" i="3"/>
  <c r="E25" i="3"/>
  <c r="D25" i="3"/>
  <c r="D24" i="3"/>
  <c r="E23" i="3"/>
  <c r="D23" i="3"/>
  <c r="D22" i="3"/>
  <c r="E21" i="3"/>
  <c r="D21" i="3"/>
  <c r="D42" i="3" s="1"/>
  <c r="B53" i="1"/>
  <c r="E51" i="1"/>
  <c r="D51" i="1"/>
  <c r="C51" i="1"/>
  <c r="B51" i="1"/>
  <c r="B52" i="1" s="1"/>
  <c r="B32" i="1"/>
  <c r="E30" i="1"/>
  <c r="D30" i="1"/>
  <c r="C30" i="1"/>
  <c r="B30" i="1"/>
  <c r="B31" i="1" s="1"/>
  <c r="I92" i="4" l="1"/>
  <c r="D101" i="4"/>
  <c r="D102" i="4" s="1"/>
  <c r="D97" i="4"/>
  <c r="I39" i="4"/>
  <c r="D49" i="4"/>
  <c r="D45" i="4"/>
  <c r="E38" i="4" s="1"/>
  <c r="D98" i="4"/>
  <c r="F98" i="4"/>
  <c r="D46" i="4"/>
  <c r="E22" i="3"/>
  <c r="E24" i="3"/>
  <c r="E26" i="3"/>
  <c r="E28" i="3"/>
  <c r="E30" i="3"/>
  <c r="E32" i="3"/>
  <c r="E34" i="3"/>
  <c r="E36" i="3"/>
  <c r="E38" i="3"/>
  <c r="E40" i="3"/>
  <c r="C47" i="3"/>
  <c r="E39" i="4"/>
  <c r="F44" i="4"/>
  <c r="F45" i="4" s="1"/>
  <c r="G40" i="4" s="1"/>
  <c r="E35" i="3"/>
  <c r="E39" i="3"/>
  <c r="D47" i="3"/>
  <c r="E41" i="4"/>
  <c r="E37" i="3"/>
  <c r="C48" i="3"/>
  <c r="B47" i="3"/>
  <c r="G38" i="4"/>
  <c r="E40" i="4"/>
  <c r="G93" i="4" l="1"/>
  <c r="E94" i="4"/>
  <c r="G94" i="4"/>
  <c r="G39" i="4"/>
  <c r="G92" i="4"/>
  <c r="D99" i="4"/>
  <c r="E93" i="4"/>
  <c r="E92" i="4"/>
  <c r="E91" i="4"/>
  <c r="F46" i="4"/>
  <c r="G41" i="4"/>
  <c r="E42" i="4"/>
  <c r="G91" i="4"/>
  <c r="F99" i="4"/>
  <c r="G95" i="4" l="1"/>
  <c r="D50" i="4"/>
  <c r="G68" i="4" s="1"/>
  <c r="H68" i="4" s="1"/>
  <c r="D52" i="4"/>
  <c r="G42" i="4"/>
  <c r="G71" i="4"/>
  <c r="H71" i="4" s="1"/>
  <c r="G67" i="4"/>
  <c r="H67" i="4" s="1"/>
  <c r="G63" i="4"/>
  <c r="H63" i="4" s="1"/>
  <c r="E95" i="4"/>
  <c r="D105" i="4"/>
  <c r="D103" i="4"/>
  <c r="D51" i="4" l="1"/>
  <c r="G61" i="4"/>
  <c r="H61" i="4" s="1"/>
  <c r="G66" i="4"/>
  <c r="H66" i="4" s="1"/>
  <c r="G69" i="4"/>
  <c r="H69" i="4" s="1"/>
  <c r="G70" i="4"/>
  <c r="H70" i="4" s="1"/>
  <c r="G65" i="4"/>
  <c r="H65" i="4" s="1"/>
  <c r="G60" i="4"/>
  <c r="G62" i="4"/>
  <c r="H62" i="4" s="1"/>
  <c r="G64" i="4"/>
  <c r="H64" i="4" s="1"/>
  <c r="E112" i="4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G72" i="4" l="1"/>
  <c r="G73" i="4" s="1"/>
  <c r="G74" i="4"/>
  <c r="H60" i="4"/>
  <c r="H74" i="4" s="1"/>
  <c r="E115" i="4"/>
  <c r="E116" i="4" s="1"/>
  <c r="E117" i="4"/>
  <c r="F108" i="4"/>
  <c r="H72" i="4" l="1"/>
  <c r="G76" i="4" s="1"/>
  <c r="F117" i="4"/>
  <c r="F115" i="4"/>
  <c r="H73" i="4" l="1"/>
  <c r="G120" i="4"/>
  <c r="F116" i="4"/>
</calcChain>
</file>

<file path=xl/sharedStrings.xml><?xml version="1.0" encoding="utf-8"?>
<sst xmlns="http://schemas.openxmlformats.org/spreadsheetml/2006/main" count="235" uniqueCount="131">
  <si>
    <t>HPLC System Suitability Report</t>
  </si>
  <si>
    <t>Analysis Data</t>
  </si>
  <si>
    <t>Assay</t>
  </si>
  <si>
    <t>Sample(s)</t>
  </si>
  <si>
    <t>Reference Substance:</t>
  </si>
  <si>
    <t>ASCLLIN - 500 CAPSULE</t>
  </si>
  <si>
    <t>% age Purity:</t>
  </si>
  <si>
    <t>NDQD201512574</t>
  </si>
  <si>
    <t>Weight (mg):</t>
  </si>
  <si>
    <t>Ampicillin BP</t>
  </si>
  <si>
    <t>Standard Conc (mg/mL):</t>
  </si>
  <si>
    <t xml:space="preserve">Each capsule contains: Ampicillin Trihydrate BP equivalent to Ampicillin B.P. 500mg </t>
  </si>
  <si>
    <t>2015-12-21 11:44:34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</si>
  <si>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</si>
  <si>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</si>
  <si>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</si>
  <si>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</si>
  <si>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</si>
  <si>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</si>
  <si>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</si>
  <si>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</si>
  <si>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</si>
  <si>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</si>
  <si>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</si>
  <si>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</si>
  <si>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</si>
  <si>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</si>
  <si>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</si>
  <si>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</si>
  <si>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</si>
  <si>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</si>
  <si>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</si>
  <si>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</si>
  <si>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</si>
  <si>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</si>
  <si>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</si>
  <si>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</si>
  <si>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</si>
  <si>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</si>
  <si>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</si>
  <si>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</si>
  <si>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</si>
  <si>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</si>
  <si>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</si>
  <si>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</si>
  <si>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</si>
  <si>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</si>
  <si>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</si>
  <si>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2016-03-10 12:41:04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</si>
  <si>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</si>
  <si>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</si>
  <si>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</si>
  <si>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</si>
  <si>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</si>
  <si>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</si>
  <si>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</si>
  <si>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</si>
  <si>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</si>
  <si>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</si>
  <si>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</si>
  <si>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</si>
  <si>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</si>
  <si>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</si>
  <si>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</si>
  <si>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</si>
  <si>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</si>
  <si>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</si>
  <si>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</si>
  <si>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</si>
  <si>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</si>
  <si>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</si>
  <si>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</si>
  <si>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</si>
  <si>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</si>
  <si>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</si>
  <si>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</si>
  <si>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</si>
  <si>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</si>
  <si>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</si>
  <si>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</si>
  <si>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</si>
  <si>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</si>
  <si>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</si>
  <si>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</si>
  <si>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</si>
  <si>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</si>
  <si>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</si>
  <si>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</si>
  <si>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</si>
  <si>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</si>
  <si>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</si>
  <si>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Tablet/Capsule contains</t>
  </si>
  <si>
    <t>Average Tablet/Capsule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</si>
  <si>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</si>
  <si>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</si>
  <si>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</si>
  <si>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</si>
  <si>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</si>
  <si>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</si>
  <si>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</si>
  <si>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</si>
  <si>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</si>
  <si>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</si>
  <si>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</si>
  <si>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</si>
  <si>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</si>
  <si>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</si>
  <si>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</si>
  <si>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</si>
  <si>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</si>
  <si>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</si>
  <si>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</si>
  <si>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</si>
  <si>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</si>
  <si>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</si>
  <si>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</si>
  <si>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</si>
  <si>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</si>
  <si>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</si>
  <si>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</si>
  <si>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</si>
  <si>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</si>
  <si>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</si>
  <si>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</si>
  <si>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</si>
  <si>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</si>
  <si>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</si>
  <si>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</si>
  <si>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Ampicillin Trihydrate</t>
  </si>
  <si>
    <t>NDQD201509288, NDQD201512574, NDQD201512579</t>
  </si>
  <si>
    <t>Ampicillin Trihydrate 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</si>
</sst>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dd\-mmm\-yyyy"/>
    <numFmt numFmtId="168" formatCode="0.00\ &quot;mg&quot;"/>
    <numFmt numFmtId="169" formatCode="0.0000\ &quot;mg&quot;"/>
    <numFmt numFmtId="170" formatCode="dd\-mmm\-yy"/>
    <numFmt numFmtId="171" formatCode="0.000"/>
    <numFmt numFmtId="172" formatCode="0.0\ &quot;mg&quot;"/>
  </numFmts>
  <fonts count="24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b/>
      <i/>
      <sz val="10"/>
      <color rgb="FF000000"/>
      <name val="Book Antiqua"/>
    </font>
    <font>
      <b/>
      <u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164" fontId="2" fillId="2" borderId="0" xfId="0" applyNumberFormat="1" applyFont="1" applyFill="1" applyAlignment="1">
      <alignment horizontal="center"/>
    </xf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6" fontId="8" fillId="2" borderId="0" xfId="0" applyNumberFormat="1" applyFont="1" applyFill="1" applyAlignment="1">
      <alignment horizontal="center"/>
    </xf>
    <xf numFmtId="164" fontId="8" fillId="2" borderId="0" xfId="0" applyNumberFormat="1" applyFont="1" applyFill="1" applyAlignment="1">
      <alignment horizontal="center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0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 wrapText="1"/>
    </xf>
    <xf numFmtId="10" fontId="8" fillId="2" borderId="0" xfId="0" applyNumberFormat="1" applyFont="1" applyFill="1" applyAlignment="1">
      <alignment horizontal="center"/>
    </xf>
    <xf numFmtId="164" fontId="0" fillId="2" borderId="0" xfId="0" applyNumberFormat="1" applyFill="1"/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0" fontId="2" fillId="2" borderId="0" xfId="0" applyNumberFormat="1" applyFont="1" applyFill="1"/>
    <xf numFmtId="164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horizontal="center" wrapText="1"/>
    </xf>
    <xf numFmtId="0" fontId="2" fillId="2" borderId="0" xfId="0" applyFont="1" applyFill="1"/>
    <xf numFmtId="167" fontId="2" fillId="2" borderId="0" xfId="0" applyNumberFormat="1" applyFont="1" applyFill="1" applyAlignment="1">
      <alignment horizontal="center"/>
    </xf>
    <xf numFmtId="0" fontId="10" fillId="2" borderId="0" xfId="0" applyFont="1" applyFill="1" applyAlignment="1">
      <alignment horizontal="left"/>
    </xf>
    <xf numFmtId="0" fontId="1" fillId="2" borderId="0" xfId="0" applyFont="1" applyFill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2" fontId="2" fillId="3" borderId="15" xfId="0" applyNumberFormat="1" applyFont="1" applyFill="1" applyBorder="1" applyAlignment="1" applyProtection="1">
      <alignment horizontal="center"/>
      <protection locked="0"/>
    </xf>
    <xf numFmtId="2" fontId="2" fillId="3" borderId="14" xfId="0" applyNumberFormat="1" applyFont="1" applyFill="1" applyBorder="1" applyAlignment="1" applyProtection="1">
      <alignment horizontal="center"/>
      <protection locked="0"/>
    </xf>
    <xf numFmtId="2" fontId="2" fillId="2" borderId="14" xfId="0" applyNumberFormat="1" applyFont="1" applyFill="1" applyBorder="1" applyAlignment="1">
      <alignment horizontal="center"/>
    </xf>
    <xf numFmtId="10" fontId="2" fillId="2" borderId="16" xfId="0" applyNumberFormat="1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/>
      <protection locked="0"/>
    </xf>
    <xf numFmtId="2" fontId="2" fillId="3" borderId="17" xfId="0" applyNumberFormat="1" applyFont="1" applyFill="1" applyBorder="1" applyAlignment="1" applyProtection="1">
      <alignment horizontal="center"/>
      <protection locked="0"/>
    </xf>
    <xf numFmtId="2" fontId="2" fillId="2" borderId="17" xfId="0" applyNumberFormat="1" applyFont="1" applyFill="1" applyBorder="1" applyAlignment="1">
      <alignment horizontal="center"/>
    </xf>
    <xf numFmtId="2" fontId="2" fillId="3" borderId="16" xfId="0" applyNumberFormat="1" applyFont="1" applyFill="1" applyBorder="1" applyAlignment="1" applyProtection="1">
      <alignment horizontal="center" wrapText="1"/>
      <protection locked="0"/>
    </xf>
    <xf numFmtId="1" fontId="2" fillId="2" borderId="18" xfId="0" applyNumberFormat="1" applyFont="1" applyFill="1" applyBorder="1" applyAlignment="1">
      <alignment horizontal="center"/>
    </xf>
    <xf numFmtId="2" fontId="2" fillId="3" borderId="19" xfId="0" applyNumberFormat="1" applyFont="1" applyFill="1" applyBorder="1" applyAlignment="1" applyProtection="1">
      <alignment horizontal="center" wrapText="1"/>
      <protection locked="0"/>
    </xf>
    <xf numFmtId="2" fontId="2" fillId="3" borderId="18" xfId="0" applyNumberFormat="1" applyFont="1" applyFill="1" applyBorder="1" applyAlignment="1" applyProtection="1">
      <alignment horizontal="center"/>
      <protection locked="0"/>
    </xf>
    <xf numFmtId="2" fontId="2" fillId="2" borderId="18" xfId="0" applyNumberFormat="1" applyFont="1" applyFill="1" applyBorder="1" applyAlignment="1">
      <alignment horizontal="center"/>
    </xf>
    <xf numFmtId="10" fontId="2" fillId="2" borderId="19" xfId="0" applyNumberFormat="1" applyFont="1" applyFill="1" applyBorder="1" applyAlignment="1">
      <alignment horizontal="center"/>
    </xf>
    <xf numFmtId="0" fontId="2" fillId="2" borderId="20" xfId="0" applyFont="1" applyFill="1" applyBorder="1" applyAlignment="1">
      <alignment horizontal="right"/>
    </xf>
    <xf numFmtId="166" fontId="2" fillId="2" borderId="21" xfId="0" applyNumberFormat="1" applyFont="1" applyFill="1" applyBorder="1" applyAlignment="1">
      <alignment horizontal="center"/>
    </xf>
    <xf numFmtId="166" fontId="2" fillId="2" borderId="22" xfId="0" applyNumberFormat="1" applyFont="1" applyFill="1" applyBorder="1" applyAlignment="1">
      <alignment horizontal="center"/>
    </xf>
    <xf numFmtId="166" fontId="2" fillId="2" borderId="23" xfId="0" applyNumberFormat="1" applyFont="1" applyFill="1" applyBorder="1" applyAlignment="1">
      <alignment horizontal="center"/>
    </xf>
    <xf numFmtId="0" fontId="2" fillId="2" borderId="24" xfId="0" applyFont="1" applyFill="1" applyBorder="1" applyAlignment="1">
      <alignment horizontal="right"/>
    </xf>
    <xf numFmtId="166" fontId="1" fillId="2" borderId="25" xfId="0" applyNumberFormat="1" applyFont="1" applyFill="1" applyBorder="1" applyAlignment="1">
      <alignment horizontal="center"/>
    </xf>
    <xf numFmtId="166" fontId="1" fillId="2" borderId="26" xfId="0" applyNumberFormat="1" applyFont="1" applyFill="1" applyBorder="1" applyAlignment="1">
      <alignment horizontal="center"/>
    </xf>
    <xf numFmtId="166" fontId="1" fillId="2" borderId="27" xfId="0" applyNumberFormat="1" applyFont="1" applyFill="1" applyBorder="1" applyAlignment="1">
      <alignment horizontal="center"/>
    </xf>
    <xf numFmtId="164" fontId="2" fillId="2" borderId="0" xfId="0" applyNumberFormat="1" applyFont="1" applyFill="1"/>
    <xf numFmtId="0" fontId="1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wrapText="1"/>
    </xf>
    <xf numFmtId="165" fontId="1" fillId="2" borderId="28" xfId="0" applyNumberFormat="1" applyFont="1" applyFill="1" applyBorder="1" applyAlignment="1">
      <alignment horizontal="center"/>
    </xf>
    <xf numFmtId="168" fontId="1" fillId="2" borderId="29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/>
    </xf>
    <xf numFmtId="0" fontId="2" fillId="2" borderId="9" xfId="0" applyFont="1" applyFill="1" applyBorder="1"/>
    <xf numFmtId="10" fontId="2" fillId="2" borderId="30" xfId="0" applyNumberFormat="1" applyFont="1" applyFill="1" applyBorder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7" fontId="14" fillId="3" borderId="0" xfId="0" applyNumberFormat="1" applyFont="1" applyFill="1" applyAlignment="1" applyProtection="1">
      <alignment horizontal="center"/>
      <protection locked="0"/>
    </xf>
    <xf numFmtId="170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69" fontId="12" fillId="2" borderId="0" xfId="0" applyNumberFormat="1" applyFont="1" applyFill="1" applyAlignment="1">
      <alignment horizontal="center"/>
    </xf>
    <xf numFmtId="0" fontId="11" fillId="2" borderId="33" xfId="0" applyFont="1" applyFill="1" applyBorder="1" applyAlignment="1">
      <alignment horizontal="right"/>
    </xf>
    <xf numFmtId="0" fontId="13" fillId="3" borderId="34" xfId="0" applyFont="1" applyFill="1" applyBorder="1" applyAlignment="1" applyProtection="1">
      <alignment horizontal="center"/>
      <protection locked="0"/>
    </xf>
    <xf numFmtId="0" fontId="11" fillId="2" borderId="35" xfId="0" applyFont="1" applyFill="1" applyBorder="1" applyAlignment="1">
      <alignment horizontal="right"/>
    </xf>
    <xf numFmtId="0" fontId="13" fillId="3" borderId="36" xfId="0" applyFont="1" applyFill="1" applyBorder="1" applyAlignment="1" applyProtection="1">
      <alignment horizontal="center"/>
      <protection locked="0"/>
    </xf>
    <xf numFmtId="0" fontId="12" fillId="2" borderId="34" xfId="0" applyFont="1" applyFill="1" applyBorder="1" applyAlignment="1">
      <alignment horizontal="center"/>
    </xf>
    <xf numFmtId="0" fontId="12" fillId="2" borderId="37" xfId="0" applyFont="1" applyFill="1" applyBorder="1" applyAlignment="1">
      <alignment horizontal="center"/>
    </xf>
    <xf numFmtId="0" fontId="12" fillId="2" borderId="38" xfId="0" applyFont="1" applyFill="1" applyBorder="1" applyAlignment="1">
      <alignment horizontal="center"/>
    </xf>
    <xf numFmtId="0" fontId="12" fillId="2" borderId="39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3" fillId="3" borderId="41" xfId="0" applyFont="1" applyFill="1" applyBorder="1" applyAlignment="1" applyProtection="1">
      <alignment horizontal="center"/>
      <protection locked="0"/>
    </xf>
    <xf numFmtId="171" fontId="11" fillId="2" borderId="38" xfId="0" applyNumberFormat="1" applyFont="1" applyFill="1" applyBorder="1" applyAlignment="1">
      <alignment horizontal="center"/>
    </xf>
    <xf numFmtId="171" fontId="11" fillId="2" borderId="42" xfId="0" applyNumberFormat="1" applyFont="1" applyFill="1" applyBorder="1" applyAlignment="1">
      <alignment horizontal="center"/>
    </xf>
    <xf numFmtId="0" fontId="18" fillId="2" borderId="31" xfId="0" applyFont="1" applyFill="1" applyBorder="1"/>
    <xf numFmtId="0" fontId="11" fillId="2" borderId="36" xfId="0" applyFont="1" applyFill="1" applyBorder="1" applyAlignment="1">
      <alignment horizontal="center"/>
    </xf>
    <xf numFmtId="0" fontId="13" fillId="3" borderId="35" xfId="0" applyFont="1" applyFill="1" applyBorder="1" applyAlignment="1" applyProtection="1">
      <alignment horizontal="center"/>
      <protection locked="0"/>
    </xf>
    <xf numFmtId="171" fontId="11" fillId="2" borderId="43" xfId="0" applyNumberFormat="1" applyFont="1" applyFill="1" applyBorder="1" applyAlignment="1">
      <alignment horizontal="center"/>
    </xf>
    <xf numFmtId="171" fontId="11" fillId="2" borderId="44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15" xfId="0" applyFont="1" applyFill="1" applyBorder="1" applyAlignment="1">
      <alignment horizontal="center"/>
    </xf>
    <xf numFmtId="0" fontId="13" fillId="3" borderId="45" xfId="0" applyFont="1" applyFill="1" applyBorder="1" applyAlignment="1" applyProtection="1">
      <alignment horizontal="center"/>
      <protection locked="0"/>
    </xf>
    <xf numFmtId="171" fontId="11" fillId="2" borderId="46" xfId="0" applyNumberFormat="1" applyFont="1" applyFill="1" applyBorder="1" applyAlignment="1">
      <alignment horizontal="center"/>
    </xf>
    <xf numFmtId="171" fontId="11" fillId="2" borderId="47" xfId="0" applyNumberFormat="1" applyFont="1" applyFill="1" applyBorder="1" applyAlignment="1">
      <alignment horizontal="center"/>
    </xf>
    <xf numFmtId="0" fontId="11" fillId="2" borderId="32" xfId="0" applyFont="1" applyFill="1" applyBorder="1"/>
    <xf numFmtId="0" fontId="11" fillId="2" borderId="36" xfId="0" applyFont="1" applyFill="1" applyBorder="1" applyAlignment="1">
      <alignment horizontal="right"/>
    </xf>
    <xf numFmtId="1" fontId="12" fillId="6" borderId="25" xfId="0" applyNumberFormat="1" applyFont="1" applyFill="1" applyBorder="1" applyAlignment="1">
      <alignment horizontal="center"/>
    </xf>
    <xf numFmtId="171" fontId="12" fillId="6" borderId="48" xfId="0" applyNumberFormat="1" applyFont="1" applyFill="1" applyBorder="1" applyAlignment="1">
      <alignment horizontal="center"/>
    </xf>
    <xf numFmtId="171" fontId="12" fillId="6" borderId="4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50" xfId="0" applyFont="1" applyFill="1" applyBorder="1" applyAlignment="1">
      <alignment horizontal="right"/>
    </xf>
    <xf numFmtId="0" fontId="13" fillId="3" borderId="28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1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36" xfId="0" applyFont="1" applyFill="1" applyBorder="1" applyAlignment="1">
      <alignment horizontal="center"/>
    </xf>
    <xf numFmtId="2" fontId="11" fillId="7" borderId="17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8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166" fontId="13" fillId="3" borderId="17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41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32" xfId="0" applyFont="1" applyFill="1" applyBorder="1" applyAlignment="1">
      <alignment horizontal="right"/>
    </xf>
    <xf numFmtId="2" fontId="11" fillId="6" borderId="32" xfId="0" applyNumberFormat="1" applyFont="1" applyFill="1" applyBorder="1" applyAlignment="1">
      <alignment horizontal="center"/>
    </xf>
    <xf numFmtId="171" fontId="12" fillId="7" borderId="31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17" xfId="0" applyNumberFormat="1" applyFont="1" applyFill="1" applyBorder="1" applyAlignment="1">
      <alignment horizontal="center"/>
    </xf>
    <xf numFmtId="0" fontId="11" fillId="2" borderId="52" xfId="0" applyFont="1" applyFill="1" applyBorder="1" applyAlignment="1">
      <alignment horizontal="right"/>
    </xf>
    <xf numFmtId="0" fontId="11" fillId="7" borderId="32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31" xfId="0" applyNumberFormat="1" applyFont="1" applyFill="1" applyBorder="1" applyAlignment="1">
      <alignment horizontal="center"/>
    </xf>
    <xf numFmtId="0" fontId="12" fillId="2" borderId="31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3" fillId="3" borderId="33" xfId="0" applyFont="1" applyFill="1" applyBorder="1" applyAlignment="1" applyProtection="1">
      <alignment horizontal="center"/>
      <protection locked="0"/>
    </xf>
    <xf numFmtId="10" fontId="11" fillId="2" borderId="31" xfId="0" applyNumberFormat="1" applyFont="1" applyFill="1" applyBorder="1" applyAlignment="1">
      <alignment horizontal="center" vertical="center"/>
    </xf>
    <xf numFmtId="0" fontId="11" fillId="2" borderId="53" xfId="0" applyFont="1" applyFill="1" applyBorder="1" applyAlignment="1">
      <alignment horizontal="center"/>
    </xf>
    <xf numFmtId="10" fontId="11" fillId="2" borderId="53" xfId="0" applyNumberFormat="1" applyFont="1" applyFill="1" applyBorder="1" applyAlignment="1">
      <alignment horizontal="center" vertical="center"/>
    </xf>
    <xf numFmtId="1" fontId="13" fillId="3" borderId="35" xfId="0" applyNumberFormat="1" applyFont="1" applyFill="1" applyBorder="1" applyAlignment="1" applyProtection="1">
      <alignment horizontal="center"/>
      <protection locked="0"/>
    </xf>
    <xf numFmtId="0" fontId="11" fillId="2" borderId="32" xfId="0" applyFont="1" applyFill="1" applyBorder="1" applyAlignment="1">
      <alignment horizontal="center"/>
    </xf>
    <xf numFmtId="0" fontId="13" fillId="3" borderId="52" xfId="0" applyFont="1" applyFill="1" applyBorder="1" applyAlignment="1" applyProtection="1">
      <alignment horizontal="center"/>
      <protection locked="0"/>
    </xf>
    <xf numFmtId="10" fontId="11" fillId="2" borderId="34" xfId="0" applyNumberFormat="1" applyFont="1" applyFill="1" applyBorder="1" applyAlignment="1">
      <alignment horizontal="center" vertical="center"/>
    </xf>
    <xf numFmtId="10" fontId="11" fillId="2" borderId="36" xfId="0" applyNumberFormat="1" applyFont="1" applyFill="1" applyBorder="1" applyAlignment="1">
      <alignment horizontal="center" vertical="center"/>
    </xf>
    <xf numFmtId="10" fontId="11" fillId="2" borderId="54" xfId="0" applyNumberFormat="1" applyFont="1" applyFill="1" applyBorder="1" applyAlignment="1">
      <alignment horizontal="center" vertical="center"/>
    </xf>
    <xf numFmtId="0" fontId="14" fillId="2" borderId="36" xfId="0" applyFont="1" applyFill="1" applyBorder="1" applyAlignment="1">
      <alignment horizontal="center"/>
    </xf>
    <xf numFmtId="2" fontId="14" fillId="2" borderId="54" xfId="0" applyNumberFormat="1" applyFont="1" applyFill="1" applyBorder="1" applyAlignment="1">
      <alignment horizontal="center"/>
    </xf>
    <xf numFmtId="10" fontId="11" fillId="2" borderId="32" xfId="0" applyNumberFormat="1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14" xfId="0" applyFont="1" applyFill="1" applyBorder="1" applyAlignment="1">
      <alignment horizontal="right"/>
    </xf>
    <xf numFmtId="10" fontId="13" fillId="7" borderId="15" xfId="0" applyNumberFormat="1" applyFont="1" applyFill="1" applyBorder="1" applyAlignment="1">
      <alignment horizontal="center"/>
    </xf>
    <xf numFmtId="0" fontId="11" fillId="2" borderId="17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8" xfId="0" applyFont="1" applyFill="1" applyBorder="1" applyAlignment="1">
      <alignment horizontal="right"/>
    </xf>
    <xf numFmtId="0" fontId="13" fillId="7" borderId="19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42" xfId="0" applyFont="1" applyFill="1" applyBorder="1" applyAlignment="1">
      <alignment horizontal="center"/>
    </xf>
    <xf numFmtId="0" fontId="11" fillId="2" borderId="55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45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56" xfId="0" applyNumberFormat="1" applyFont="1" applyFill="1" applyBorder="1" applyAlignment="1">
      <alignment horizontal="center"/>
    </xf>
    <xf numFmtId="1" fontId="12" fillId="6" borderId="57" xfId="0" applyNumberFormat="1" applyFont="1" applyFill="1" applyBorder="1" applyAlignment="1">
      <alignment horizontal="center"/>
    </xf>
    <xf numFmtId="171" fontId="12" fillId="6" borderId="32" xfId="0" applyNumberFormat="1" applyFont="1" applyFill="1" applyBorder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3" xfId="0" applyFont="1" applyFill="1" applyBorder="1" applyAlignment="1" applyProtection="1">
      <alignment horizontal="center"/>
      <protection locked="0"/>
    </xf>
    <xf numFmtId="0" fontId="11" fillId="2" borderId="37" xfId="0" applyFont="1" applyFill="1" applyBorder="1" applyAlignment="1">
      <alignment horizontal="right"/>
    </xf>
    <xf numFmtId="2" fontId="11" fillId="6" borderId="39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39" xfId="0" applyNumberFormat="1" applyFont="1" applyFill="1" applyBorder="1" applyAlignment="1">
      <alignment horizontal="center"/>
    </xf>
    <xf numFmtId="166" fontId="11" fillId="6" borderId="39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39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8" xfId="0" applyFont="1" applyFill="1" applyBorder="1" applyAlignment="1">
      <alignment horizontal="right"/>
    </xf>
    <xf numFmtId="2" fontId="11" fillId="7" borderId="42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28" xfId="0" applyFont="1" applyFill="1" applyBorder="1" applyAlignment="1">
      <alignment horizontal="right"/>
    </xf>
    <xf numFmtId="171" fontId="12" fillId="7" borderId="28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17" xfId="0" applyNumberFormat="1" applyFont="1" applyFill="1" applyBorder="1" applyAlignment="1">
      <alignment horizontal="center"/>
    </xf>
    <xf numFmtId="0" fontId="12" fillId="7" borderId="18" xfId="0" applyFont="1" applyFill="1" applyBorder="1" applyAlignment="1">
      <alignment horizontal="center"/>
    </xf>
    <xf numFmtId="0" fontId="12" fillId="2" borderId="20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/>
    </xf>
    <xf numFmtId="0" fontId="12" fillId="2" borderId="59" xfId="0" applyFont="1" applyFill="1" applyBorder="1" applyAlignment="1">
      <alignment horizontal="center"/>
    </xf>
    <xf numFmtId="0" fontId="12" fillId="2" borderId="34" xfId="0" applyFont="1" applyFill="1" applyBorder="1" applyAlignment="1">
      <alignment horizontal="center" wrapText="1"/>
    </xf>
    <xf numFmtId="0" fontId="11" fillId="2" borderId="35" xfId="0" applyFont="1" applyFill="1" applyBorder="1" applyAlignment="1">
      <alignment horizontal="center"/>
    </xf>
    <xf numFmtId="1" fontId="13" fillId="3" borderId="43" xfId="0" applyNumberFormat="1" applyFont="1" applyFill="1" applyBorder="1" applyAlignment="1" applyProtection="1">
      <alignment horizontal="center"/>
      <protection locked="0"/>
    </xf>
    <xf numFmtId="10" fontId="11" fillId="2" borderId="42" xfId="0" applyNumberFormat="1" applyFont="1" applyFill="1" applyBorder="1" applyAlignment="1">
      <alignment horizontal="center"/>
    </xf>
    <xf numFmtId="10" fontId="11" fillId="2" borderId="44" xfId="0" applyNumberFormat="1" applyFont="1" applyFill="1" applyBorder="1" applyAlignment="1">
      <alignment horizontal="center"/>
    </xf>
    <xf numFmtId="0" fontId="11" fillId="2" borderId="45" xfId="0" applyFont="1" applyFill="1" applyBorder="1" applyAlignment="1">
      <alignment horizontal="center"/>
    </xf>
    <xf numFmtId="1" fontId="13" fillId="3" borderId="46" xfId="0" applyNumberFormat="1" applyFont="1" applyFill="1" applyBorder="1" applyAlignment="1" applyProtection="1">
      <alignment horizontal="center"/>
      <protection locked="0"/>
    </xf>
    <xf numFmtId="10" fontId="11" fillId="2" borderId="47" xfId="0" applyNumberFormat="1" applyFont="1" applyFill="1" applyBorder="1" applyAlignment="1">
      <alignment horizontal="center"/>
    </xf>
    <xf numFmtId="2" fontId="11" fillId="2" borderId="36" xfId="0" applyNumberFormat="1" applyFont="1" applyFill="1" applyBorder="1" applyAlignment="1">
      <alignment horizontal="center"/>
    </xf>
    <xf numFmtId="171" fontId="11" fillId="2" borderId="2" xfId="0" applyNumberFormat="1" applyFont="1" applyFill="1" applyBorder="1" applyAlignment="1">
      <alignment horizontal="right"/>
    </xf>
    <xf numFmtId="10" fontId="13" fillId="7" borderId="39" xfId="0" applyNumberFormat="1" applyFont="1" applyFill="1" applyBorder="1" applyAlignment="1">
      <alignment horizontal="center"/>
    </xf>
    <xf numFmtId="0" fontId="11" fillId="2" borderId="35" xfId="0" applyFont="1" applyFill="1" applyBorder="1"/>
    <xf numFmtId="10" fontId="13" fillId="6" borderId="39" xfId="0" applyNumberFormat="1" applyFont="1" applyFill="1" applyBorder="1" applyAlignment="1">
      <alignment horizontal="center"/>
    </xf>
    <xf numFmtId="0" fontId="11" fillId="2" borderId="52" xfId="0" applyFont="1" applyFill="1" applyBorder="1"/>
    <xf numFmtId="0" fontId="11" fillId="2" borderId="60" xfId="0" applyFont="1" applyFill="1" applyBorder="1" applyAlignment="1">
      <alignment horizontal="right"/>
    </xf>
    <xf numFmtId="0" fontId="13" fillId="7" borderId="18" xfId="0" applyFont="1" applyFill="1" applyBorder="1" applyAlignment="1">
      <alignment horizontal="center"/>
    </xf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33" xfId="0" applyNumberFormat="1" applyFont="1" applyFill="1" applyBorder="1" applyAlignment="1">
      <alignment horizontal="center"/>
    </xf>
    <xf numFmtId="166" fontId="11" fillId="2" borderId="35" xfId="0" applyNumberFormat="1" applyFont="1" applyFill="1" applyBorder="1" applyAlignment="1">
      <alignment horizontal="center"/>
    </xf>
    <xf numFmtId="166" fontId="11" fillId="2" borderId="31" xfId="0" applyNumberFormat="1" applyFont="1" applyFill="1" applyBorder="1" applyAlignment="1">
      <alignment horizontal="center"/>
    </xf>
    <xf numFmtId="166" fontId="11" fillId="2" borderId="53" xfId="0" applyNumberFormat="1" applyFont="1" applyFill="1" applyBorder="1" applyAlignment="1">
      <alignment horizontal="center"/>
    </xf>
    <xf numFmtId="166" fontId="11" fillId="2" borderId="32" xfId="0" applyNumberFormat="1" applyFont="1" applyFill="1" applyBorder="1" applyAlignment="1">
      <alignment horizontal="center"/>
    </xf>
    <xf numFmtId="10" fontId="13" fillId="6" borderId="16" xfId="0" applyNumberFormat="1" applyFont="1" applyFill="1" applyBorder="1" applyAlignment="1">
      <alignment horizontal="center"/>
    </xf>
    <xf numFmtId="166" fontId="11" fillId="2" borderId="38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66" fontId="11" fillId="2" borderId="46" xfId="0" applyNumberFormat="1" applyFont="1" applyFill="1" applyBorder="1" applyAlignment="1">
      <alignment horizontal="center"/>
    </xf>
    <xf numFmtId="2" fontId="13" fillId="7" borderId="15" xfId="0" applyNumberFormat="1" applyFont="1" applyFill="1" applyBorder="1" applyAlignment="1">
      <alignment horizontal="center"/>
    </xf>
    <xf numFmtId="2" fontId="13" fillId="7" borderId="39" xfId="0" applyNumberFormat="1" applyFont="1" applyFill="1" applyBorder="1" applyAlignment="1">
      <alignment horizontal="center"/>
    </xf>
    <xf numFmtId="0" fontId="14" fillId="2" borderId="0" xfId="0" applyFont="1" applyFill="1"/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169" fontId="1" fillId="2" borderId="31" xfId="0" applyNumberFormat="1" applyFont="1" applyFill="1" applyBorder="1" applyAlignment="1">
      <alignment horizontal="center" vertical="center"/>
    </xf>
    <xf numFmtId="169" fontId="1" fillId="2" borderId="32" xfId="0" applyNumberFormat="1" applyFont="1" applyFill="1" applyBorder="1" applyAlignment="1">
      <alignment horizontal="center" vertical="center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61" xfId="0" applyFont="1" applyFill="1" applyBorder="1" applyAlignment="1">
      <alignment horizontal="center"/>
    </xf>
    <xf numFmtId="0" fontId="19" fillId="2" borderId="30" xfId="0" applyFont="1" applyFill="1" applyBorder="1" applyAlignment="1">
      <alignment horizontal="center"/>
    </xf>
    <xf numFmtId="0" fontId="19" fillId="2" borderId="13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9" fillId="2" borderId="61" xfId="0" applyFont="1" applyFill="1" applyBorder="1" applyAlignment="1">
      <alignment horizontal="justify" vertical="center" wrapText="1"/>
    </xf>
    <xf numFmtId="0" fontId="19" fillId="2" borderId="30" xfId="0" applyFont="1" applyFill="1" applyBorder="1" applyAlignment="1">
      <alignment horizontal="justify" vertical="center" wrapText="1"/>
    </xf>
    <xf numFmtId="0" fontId="19" fillId="2" borderId="13" xfId="0" applyFont="1" applyFill="1" applyBorder="1" applyAlignment="1">
      <alignment horizontal="justify" vertical="center" wrapText="1"/>
    </xf>
    <xf numFmtId="0" fontId="19" fillId="2" borderId="61" xfId="0" applyFont="1" applyFill="1" applyBorder="1" applyAlignment="1">
      <alignment horizontal="left" vertical="center" wrapText="1"/>
    </xf>
    <xf numFmtId="0" fontId="19" fillId="2" borderId="30" xfId="0" applyFont="1" applyFill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 wrapText="1"/>
    </xf>
    <xf numFmtId="0" fontId="12" fillId="2" borderId="20" xfId="0" applyFont="1" applyFill="1" applyBorder="1" applyAlignment="1">
      <alignment horizontal="center"/>
    </xf>
    <xf numFmtId="0" fontId="12" fillId="2" borderId="50" xfId="0" applyFont="1" applyFill="1" applyBorder="1" applyAlignment="1">
      <alignment horizontal="center"/>
    </xf>
    <xf numFmtId="0" fontId="12" fillId="2" borderId="29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  <xf numFmtId="10" fontId="15" fillId="2" borderId="53" xfId="0" applyNumberFormat="1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left" vertical="center" wrapText="1"/>
    </xf>
    <xf numFmtId="0" fontId="19" fillId="2" borderId="34" xfId="0" applyFont="1" applyFill="1" applyBorder="1" applyAlignment="1">
      <alignment horizontal="left" vertical="center" wrapText="1"/>
    </xf>
    <xf numFmtId="0" fontId="19" fillId="2" borderId="52" xfId="0" applyFont="1" applyFill="1" applyBorder="1" applyAlignment="1">
      <alignment horizontal="left" vertical="center" wrapText="1"/>
    </xf>
    <xf numFmtId="0" fontId="19" fillId="2" borderId="54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9" xfId="0" applyFont="1" applyFill="1" applyBorder="1" applyAlignment="1">
      <alignment horizontal="center" vertical="center"/>
    </xf>
    <xf numFmtId="2" fontId="13" fillId="3" borderId="31" xfId="0" applyNumberFormat="1" applyFont="1" applyFill="1" applyBorder="1" applyAlignment="1" applyProtection="1">
      <alignment horizontal="center" vertical="center"/>
      <protection locked="0"/>
    </xf>
    <xf numFmtId="2" fontId="13" fillId="3" borderId="53" xfId="0" applyNumberFormat="1" applyFont="1" applyFill="1" applyBorder="1" applyAlignment="1" applyProtection="1">
      <alignment horizontal="center" vertical="center"/>
      <protection locked="0"/>
    </xf>
    <xf numFmtId="2" fontId="13" fillId="3" borderId="32" xfId="0" applyNumberFormat="1" applyFont="1" applyFill="1" applyBorder="1" applyAlignment="1" applyProtection="1">
      <alignment horizontal="center" vertical="center"/>
      <protection locked="0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52" xfId="0" applyFont="1" applyFill="1" applyBorder="1" applyAlignment="1">
      <alignment horizontal="center" vertical="center"/>
    </xf>
    <xf numFmtId="0" fontId="19" fillId="2" borderId="33" xfId="0" applyFont="1" applyFill="1" applyBorder="1" applyAlignment="1">
      <alignment horizontal="center" vertical="center" wrapText="1"/>
    </xf>
    <xf numFmtId="0" fontId="19" fillId="2" borderId="34" xfId="0" applyFont="1" applyFill="1" applyBorder="1" applyAlignment="1">
      <alignment horizontal="center" vertical="center" wrapText="1"/>
    </xf>
    <xf numFmtId="0" fontId="19" fillId="2" borderId="52" xfId="0" applyFont="1" applyFill="1" applyBorder="1" applyAlignment="1">
      <alignment horizontal="center" vertical="center" wrapText="1"/>
    </xf>
    <xf numFmtId="0" fontId="19" fillId="2" borderId="54" xfId="0" applyFont="1" applyFill="1" applyBorder="1" applyAlignment="1">
      <alignment horizontal="center" vertical="center" wrapText="1"/>
    </xf>
  </cellXfs>
  <cellStyles count="1">
    <cellStyle name="Normal" xfId="0" builtinId="0"/>
  </cellStyles>
  <dxfs count="2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abSelected="1" topLeftCell="A19" workbookViewId="0">
      <selection activeCell="D41" sqref="D4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302" t="s">
        <v>0</v>
      </c>
      <c r="B15" s="302"/>
      <c r="C15" s="302"/>
      <c r="D15" s="302"/>
      <c r="E15" s="30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129</v>
      </c>
      <c r="D17" s="9"/>
      <c r="E17" s="10"/>
    </row>
    <row r="18" spans="1:6" ht="16.5" customHeight="1" x14ac:dyDescent="0.3">
      <c r="A18" s="11" t="s">
        <v>4</v>
      </c>
      <c r="B18" s="8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98.32</v>
      </c>
      <c r="C19" s="10"/>
      <c r="D19" s="10"/>
      <c r="E19" s="10"/>
    </row>
    <row r="20" spans="1:6" ht="16.5" customHeight="1" x14ac:dyDescent="0.3">
      <c r="A20" s="7" t="s">
        <v>8</v>
      </c>
      <c r="B20" s="12">
        <v>22.8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0.34200000000000003</v>
      </c>
      <c r="C21" s="10"/>
      <c r="D21" s="10"/>
      <c r="E21" s="10"/>
    </row>
    <row r="22" spans="1:6" ht="15.75" customHeight="1" x14ac:dyDescent="0.25">
      <c r="A22" s="10"/>
      <c r="B22" s="10"/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28280133</v>
      </c>
      <c r="C24" s="18">
        <v>5659</v>
      </c>
      <c r="D24" s="19">
        <v>1.3</v>
      </c>
      <c r="E24" s="20">
        <v>2.4</v>
      </c>
    </row>
    <row r="25" spans="1:6" ht="16.5" customHeight="1" x14ac:dyDescent="0.3">
      <c r="A25" s="17">
        <v>2</v>
      </c>
      <c r="B25" s="18">
        <v>28224410</v>
      </c>
      <c r="C25" s="18">
        <v>5786</v>
      </c>
      <c r="D25" s="19">
        <v>1.3</v>
      </c>
      <c r="E25" s="19">
        <v>2.4</v>
      </c>
    </row>
    <row r="26" spans="1:6" ht="16.5" customHeight="1" x14ac:dyDescent="0.3">
      <c r="A26" s="17">
        <v>3</v>
      </c>
      <c r="B26" s="18">
        <v>28196761</v>
      </c>
      <c r="C26" s="18">
        <v>5820</v>
      </c>
      <c r="D26" s="19">
        <v>1.3</v>
      </c>
      <c r="E26" s="19">
        <v>2.4</v>
      </c>
    </row>
    <row r="27" spans="1:6" ht="16.5" customHeight="1" x14ac:dyDescent="0.3">
      <c r="A27" s="17">
        <v>4</v>
      </c>
      <c r="B27" s="18">
        <v>28244254</v>
      </c>
      <c r="C27" s="18">
        <v>5850</v>
      </c>
      <c r="D27" s="19">
        <v>1.3</v>
      </c>
      <c r="E27" s="19">
        <v>2.4</v>
      </c>
    </row>
    <row r="28" spans="1:6" ht="16.5" customHeight="1" x14ac:dyDescent="0.3">
      <c r="A28" s="17">
        <v>5</v>
      </c>
      <c r="B28" s="18">
        <v>28264324</v>
      </c>
      <c r="C28" s="18">
        <v>5850</v>
      </c>
      <c r="D28" s="19">
        <v>1.2</v>
      </c>
      <c r="E28" s="19">
        <v>2.4</v>
      </c>
    </row>
    <row r="29" spans="1:6" ht="16.5" customHeight="1" x14ac:dyDescent="0.3">
      <c r="A29" s="17">
        <v>6</v>
      </c>
      <c r="B29" s="21">
        <v>28185521</v>
      </c>
      <c r="C29" s="21">
        <v>5861</v>
      </c>
      <c r="D29" s="22">
        <v>1.2</v>
      </c>
      <c r="E29" s="22">
        <v>2.4</v>
      </c>
    </row>
    <row r="30" spans="1:6" ht="16.5" customHeight="1" x14ac:dyDescent="0.3">
      <c r="A30" s="23" t="s">
        <v>18</v>
      </c>
      <c r="B30" s="24">
        <f>AVERAGE(B24:B29)</f>
        <v>28232567.166666668</v>
      </c>
      <c r="C30" s="25">
        <f>AVERAGE(C24:C29)</f>
        <v>5804.333333333333</v>
      </c>
      <c r="D30" s="26">
        <f>AVERAGE(D24:D29)</f>
        <v>1.2666666666666668</v>
      </c>
      <c r="E30" s="26">
        <f>AVERAGE(E24:E29)</f>
        <v>2.4</v>
      </c>
    </row>
    <row r="31" spans="1:6" ht="16.5" customHeight="1" x14ac:dyDescent="0.3">
      <c r="A31" s="27" t="s">
        <v>19</v>
      </c>
      <c r="B31" s="28">
        <f>(STDEV(B24:B29)/B30)</f>
        <v>1.3224126343584751E-3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130</v>
      </c>
      <c r="C39" s="10"/>
      <c r="D39" s="10"/>
      <c r="E39" s="10"/>
    </row>
    <row r="40" spans="1:6" ht="16.5" customHeight="1" x14ac:dyDescent="0.3">
      <c r="A40" s="11" t="s">
        <v>6</v>
      </c>
      <c r="B40" s="12">
        <v>98.32</v>
      </c>
      <c r="C40" s="10"/>
      <c r="D40" s="10"/>
      <c r="E40" s="10"/>
    </row>
    <row r="41" spans="1:6" ht="16.5" customHeight="1" x14ac:dyDescent="0.3">
      <c r="A41" s="7" t="s">
        <v>8</v>
      </c>
      <c r="B41" s="12">
        <v>23.2</v>
      </c>
      <c r="C41" s="10"/>
      <c r="D41" s="10"/>
      <c r="E41" s="10"/>
    </row>
    <row r="42" spans="1:6" ht="16.5" customHeight="1" x14ac:dyDescent="0.3">
      <c r="A42" s="7" t="s">
        <v>10</v>
      </c>
      <c r="B42" s="13">
        <v>0.23199999999999998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55846374</v>
      </c>
      <c r="C45" s="18">
        <v>3260</v>
      </c>
      <c r="D45" s="19">
        <v>1</v>
      </c>
      <c r="E45" s="20">
        <v>4.2</v>
      </c>
    </row>
    <row r="46" spans="1:6" ht="16.5" customHeight="1" x14ac:dyDescent="0.3">
      <c r="A46" s="17">
        <v>2</v>
      </c>
      <c r="B46" s="18">
        <v>55754662</v>
      </c>
      <c r="C46" s="18">
        <v>3284</v>
      </c>
      <c r="D46" s="19">
        <v>1</v>
      </c>
      <c r="E46" s="19">
        <v>4.2</v>
      </c>
    </row>
    <row r="47" spans="1:6" ht="16.5" customHeight="1" x14ac:dyDescent="0.3">
      <c r="A47" s="17">
        <v>3</v>
      </c>
      <c r="B47" s="18">
        <v>55912060</v>
      </c>
      <c r="C47" s="18">
        <v>3257</v>
      </c>
      <c r="D47" s="19">
        <v>1</v>
      </c>
      <c r="E47" s="19">
        <v>4.2</v>
      </c>
    </row>
    <row r="48" spans="1:6" ht="16.5" customHeight="1" x14ac:dyDescent="0.3">
      <c r="A48" s="17">
        <v>4</v>
      </c>
      <c r="B48" s="18">
        <v>55919570</v>
      </c>
      <c r="C48" s="18">
        <v>3257</v>
      </c>
      <c r="D48" s="19">
        <v>1</v>
      </c>
      <c r="E48" s="19">
        <v>4.2</v>
      </c>
    </row>
    <row r="49" spans="1:7" ht="16.5" customHeight="1" x14ac:dyDescent="0.3">
      <c r="A49" s="17">
        <v>5</v>
      </c>
      <c r="B49" s="18">
        <v>55665279</v>
      </c>
      <c r="C49" s="18">
        <v>3311</v>
      </c>
      <c r="D49" s="19">
        <v>1</v>
      </c>
      <c r="E49" s="19">
        <v>4.2</v>
      </c>
    </row>
    <row r="50" spans="1:7" ht="16.5" customHeight="1" x14ac:dyDescent="0.3">
      <c r="A50" s="17">
        <v>6</v>
      </c>
      <c r="B50" s="21">
        <v>55891441</v>
      </c>
      <c r="C50" s="21">
        <v>3287</v>
      </c>
      <c r="D50" s="22">
        <v>1</v>
      </c>
      <c r="E50" s="22">
        <v>4.2</v>
      </c>
    </row>
    <row r="51" spans="1:7" ht="16.5" customHeight="1" x14ac:dyDescent="0.3">
      <c r="A51" s="23" t="s">
        <v>18</v>
      </c>
      <c r="B51" s="24">
        <f>AVERAGE(B45:B50)</f>
        <v>55831564.333333336</v>
      </c>
      <c r="C51" s="25">
        <f>AVERAGE(C45:C50)</f>
        <v>3276</v>
      </c>
      <c r="D51" s="26">
        <f>AVERAGE(D45:D50)</f>
        <v>1</v>
      </c>
      <c r="E51" s="26">
        <f>AVERAGE(E45:E50)</f>
        <v>4.2</v>
      </c>
    </row>
    <row r="52" spans="1:7" ht="16.5" customHeight="1" x14ac:dyDescent="0.3">
      <c r="A52" s="27" t="s">
        <v>19</v>
      </c>
      <c r="B52" s="28">
        <f>(STDEV(B45:B50)/B51)</f>
        <v>1.8194254395513952E-3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303" t="s">
        <v>26</v>
      </c>
      <c r="C59" s="303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opLeftCell="A25" workbookViewId="0">
      <selection activeCell="C15" sqref="C15"/>
    </sheetView>
  </sheetViews>
  <sheetFormatPr defaultColWidth="9.140625" defaultRowHeight="16.5" x14ac:dyDescent="0.3"/>
  <cols>
    <col min="1" max="1" width="13.140625" style="22" customWidth="1"/>
    <col min="2" max="2" width="17.85546875" style="3" customWidth="1"/>
    <col min="3" max="3" width="18.85546875" style="22" customWidth="1"/>
    <col min="4" max="4" width="19.7109375" style="23" customWidth="1"/>
    <col min="5" max="5" width="18.42578125" style="22" customWidth="1"/>
    <col min="6" max="6" width="6.42578125" style="1" customWidth="1"/>
    <col min="7" max="7" width="17.140625" style="1" customWidth="1"/>
    <col min="8" max="8" width="13.140625" style="1" customWidth="1"/>
    <col min="9" max="9" width="11" style="1" customWidth="1"/>
    <col min="10" max="10" width="15" style="1" customWidth="1"/>
    <col min="11" max="11" width="7.5703125" style="1" customWidth="1"/>
    <col min="12" max="12" width="13.140625" style="1" customWidth="1"/>
    <col min="13" max="13" width="11" style="1" customWidth="1"/>
    <col min="14" max="14" width="12.28515625" style="1" customWidth="1"/>
    <col min="15" max="15" width="6.5703125" style="1" customWidth="1"/>
    <col min="16" max="16" width="9.140625" style="1"/>
  </cols>
  <sheetData>
    <row r="1" spans="1:15" ht="15" x14ac:dyDescent="0.3">
      <c r="A1" s="67"/>
      <c r="B1" s="68"/>
      <c r="C1" s="67"/>
      <c r="D1" s="69"/>
      <c r="E1" s="70"/>
      <c r="F1" s="68"/>
      <c r="G1" s="70"/>
      <c r="H1" s="52"/>
      <c r="I1" s="53"/>
      <c r="J1" s="52"/>
      <c r="K1" s="61"/>
      <c r="L1" s="52"/>
      <c r="M1" s="53"/>
      <c r="N1" s="52"/>
      <c r="O1" s="53"/>
    </row>
    <row r="2" spans="1:15" ht="15" x14ac:dyDescent="0.3">
      <c r="A2" s="67"/>
      <c r="B2" s="68"/>
      <c r="C2" s="67"/>
      <c r="D2" s="69"/>
      <c r="E2" s="71"/>
      <c r="F2" s="68"/>
      <c r="G2" s="71"/>
      <c r="H2" s="54"/>
      <c r="I2" s="53"/>
      <c r="J2" s="54"/>
      <c r="K2" s="61"/>
      <c r="L2" s="54"/>
      <c r="M2" s="61"/>
      <c r="N2" s="54"/>
      <c r="O2" s="61"/>
    </row>
    <row r="3" spans="1:15" ht="15" x14ac:dyDescent="0.3">
      <c r="A3" s="67"/>
      <c r="B3" s="68"/>
      <c r="C3" s="67"/>
      <c r="D3" s="69"/>
      <c r="E3" s="71"/>
      <c r="F3" s="68"/>
      <c r="G3" s="71"/>
      <c r="H3" s="54"/>
      <c r="I3" s="53"/>
      <c r="J3" s="54"/>
      <c r="K3" s="61"/>
      <c r="L3" s="54"/>
      <c r="M3" s="61"/>
      <c r="N3" s="54"/>
      <c r="O3" s="61"/>
    </row>
    <row r="4" spans="1:15" ht="15" x14ac:dyDescent="0.3">
      <c r="A4" s="67"/>
      <c r="B4" s="68"/>
      <c r="C4" s="67"/>
      <c r="D4" s="69"/>
      <c r="E4" s="71"/>
      <c r="F4" s="68"/>
      <c r="G4" s="71"/>
      <c r="H4" s="54"/>
      <c r="I4" s="53"/>
      <c r="J4" s="54"/>
      <c r="K4" s="61"/>
      <c r="L4" s="54"/>
      <c r="M4" s="61"/>
      <c r="N4" s="54"/>
      <c r="O4" s="61"/>
    </row>
    <row r="5" spans="1:15" ht="15" x14ac:dyDescent="0.3">
      <c r="A5" s="67"/>
      <c r="B5" s="68"/>
      <c r="C5" s="67"/>
      <c r="D5" s="69"/>
      <c r="E5" s="71"/>
      <c r="F5" s="68"/>
      <c r="G5" s="71"/>
      <c r="H5" s="54"/>
      <c r="I5" s="53"/>
      <c r="J5" s="54"/>
      <c r="K5" s="61"/>
      <c r="L5" s="54"/>
      <c r="M5" s="61"/>
      <c r="N5" s="54"/>
      <c r="O5" s="61"/>
    </row>
    <row r="6" spans="1:15" ht="15" x14ac:dyDescent="0.3">
      <c r="A6" s="67"/>
      <c r="B6" s="68"/>
      <c r="C6" s="67"/>
      <c r="D6" s="69"/>
      <c r="E6" s="71"/>
      <c r="F6" s="68"/>
      <c r="G6" s="71"/>
      <c r="H6" s="54"/>
      <c r="I6" s="53"/>
      <c r="J6" s="54"/>
      <c r="K6" s="61"/>
      <c r="L6" s="54"/>
      <c r="M6" s="61"/>
      <c r="N6" s="54"/>
      <c r="O6" s="61"/>
    </row>
    <row r="7" spans="1:15" ht="15" x14ac:dyDescent="0.3">
      <c r="A7" s="67"/>
      <c r="B7" s="68"/>
      <c r="C7" s="67"/>
      <c r="D7" s="69"/>
      <c r="E7" s="71"/>
      <c r="F7" s="68"/>
      <c r="G7" s="71"/>
      <c r="H7" s="54"/>
      <c r="I7" s="53"/>
      <c r="J7" s="54"/>
      <c r="K7" s="61"/>
      <c r="L7" s="54"/>
      <c r="M7" s="61"/>
      <c r="N7" s="54"/>
      <c r="O7" s="61"/>
    </row>
    <row r="8" spans="1:15" ht="19.5" customHeight="1" x14ac:dyDescent="0.3">
      <c r="A8" s="309" t="s">
        <v>31</v>
      </c>
      <c r="B8" s="309"/>
      <c r="C8" s="309"/>
      <c r="D8" s="309"/>
      <c r="E8" s="309"/>
      <c r="F8" s="309"/>
      <c r="G8" s="309"/>
      <c r="H8" s="54"/>
      <c r="I8" s="53"/>
      <c r="J8" s="54"/>
      <c r="K8" s="61"/>
      <c r="L8" s="54"/>
      <c r="M8" s="61"/>
      <c r="N8" s="54"/>
      <c r="O8" s="61"/>
    </row>
    <row r="9" spans="1:15" ht="19.5" customHeight="1" x14ac:dyDescent="0.3">
      <c r="A9" s="72"/>
      <c r="B9" s="72"/>
      <c r="C9" s="72"/>
      <c r="D9" s="72"/>
      <c r="E9" s="72"/>
      <c r="F9" s="72"/>
      <c r="G9" s="72"/>
      <c r="H9" s="54"/>
      <c r="I9" s="53"/>
      <c r="J9" s="54"/>
      <c r="K9" s="61"/>
      <c r="L9" s="54"/>
      <c r="M9" s="61"/>
      <c r="N9" s="54"/>
      <c r="O9" s="61"/>
    </row>
    <row r="10" spans="1:15" ht="16.5" customHeight="1" x14ac:dyDescent="0.3">
      <c r="A10" s="310" t="s">
        <v>32</v>
      </c>
      <c r="B10" s="310"/>
      <c r="C10" s="310"/>
      <c r="D10" s="310"/>
      <c r="E10" s="310"/>
      <c r="F10" s="310"/>
      <c r="G10" s="310"/>
      <c r="H10" s="54"/>
      <c r="I10" s="53"/>
      <c r="J10" s="54"/>
      <c r="K10" s="61"/>
      <c r="L10" s="54"/>
      <c r="M10" s="61"/>
      <c r="N10" s="54"/>
      <c r="O10" s="61"/>
    </row>
    <row r="11" spans="1:15" ht="15" customHeight="1" x14ac:dyDescent="0.3">
      <c r="A11" s="304" t="s">
        <v>33</v>
      </c>
      <c r="B11" s="304"/>
      <c r="C11" s="73" t="s">
        <v>5</v>
      </c>
      <c r="E11" s="54"/>
      <c r="F11" s="53"/>
      <c r="G11" s="54"/>
      <c r="H11" s="54"/>
      <c r="I11" s="53"/>
      <c r="J11" s="54"/>
      <c r="K11" s="61"/>
      <c r="L11" s="54"/>
      <c r="M11" s="61"/>
      <c r="N11" s="54"/>
      <c r="O11" s="61"/>
    </row>
    <row r="12" spans="1:15" ht="15" customHeight="1" x14ac:dyDescent="0.3">
      <c r="A12" s="304" t="s">
        <v>34</v>
      </c>
      <c r="B12" s="304"/>
      <c r="C12" s="73" t="s">
        <v>7</v>
      </c>
      <c r="E12" s="54"/>
      <c r="F12" s="53"/>
      <c r="G12" s="54"/>
      <c r="H12" s="54"/>
      <c r="I12" s="53"/>
      <c r="J12" s="54"/>
      <c r="K12" s="61"/>
      <c r="L12" s="54"/>
      <c r="M12" s="61"/>
      <c r="N12" s="54"/>
      <c r="O12" s="61"/>
    </row>
    <row r="13" spans="1:15" ht="15" customHeight="1" x14ac:dyDescent="0.3">
      <c r="A13" s="304" t="s">
        <v>35</v>
      </c>
      <c r="B13" s="304"/>
      <c r="C13" s="73" t="s">
        <v>9</v>
      </c>
      <c r="E13" s="54"/>
      <c r="F13" s="53"/>
      <c r="G13" s="54"/>
      <c r="H13" s="54"/>
      <c r="I13" s="53"/>
      <c r="J13" s="54"/>
      <c r="K13" s="61"/>
      <c r="L13" s="54"/>
      <c r="M13" s="61"/>
      <c r="N13" s="54"/>
      <c r="O13" s="61"/>
    </row>
    <row r="14" spans="1:15" ht="15" customHeight="1" x14ac:dyDescent="0.3">
      <c r="A14" s="304" t="s">
        <v>36</v>
      </c>
      <c r="B14" s="304"/>
      <c r="C14" s="308" t="s">
        <v>11</v>
      </c>
      <c r="D14" s="308"/>
      <c r="E14" s="308"/>
      <c r="F14" s="308"/>
      <c r="G14" s="308"/>
      <c r="H14" s="54"/>
      <c r="I14" s="53"/>
      <c r="J14" s="54"/>
      <c r="K14" s="61"/>
      <c r="L14" s="54"/>
      <c r="M14" s="61"/>
      <c r="N14" s="54"/>
      <c r="O14" s="61"/>
    </row>
    <row r="15" spans="1:15" ht="15" customHeight="1" x14ac:dyDescent="0.3">
      <c r="A15" s="304" t="s">
        <v>37</v>
      </c>
      <c r="B15" s="304"/>
      <c r="C15" s="74" t="s">
        <v>12</v>
      </c>
      <c r="D15" s="73"/>
      <c r="E15" s="54"/>
      <c r="F15" s="53"/>
      <c r="G15" s="54"/>
      <c r="H15" s="54"/>
      <c r="I15" s="53"/>
      <c r="J15" s="54"/>
      <c r="K15" s="61"/>
      <c r="L15" s="54"/>
      <c r="M15" s="61"/>
      <c r="N15" s="54"/>
      <c r="O15" s="61"/>
    </row>
    <row r="16" spans="1:15" ht="15" customHeight="1" x14ac:dyDescent="0.3">
      <c r="A16" s="304" t="s">
        <v>38</v>
      </c>
      <c r="B16" s="304"/>
      <c r="C16" s="74" t="s">
        <v>48</v>
      </c>
      <c r="D16" s="73"/>
      <c r="E16" s="54"/>
      <c r="F16" s="53"/>
      <c r="G16" s="54"/>
      <c r="H16" s="54"/>
      <c r="I16" s="53"/>
      <c r="J16" s="54"/>
      <c r="K16" s="61"/>
      <c r="L16" s="54"/>
      <c r="M16" s="61"/>
      <c r="N16" s="54"/>
      <c r="O16" s="61"/>
    </row>
    <row r="17" spans="1:15" x14ac:dyDescent="0.3">
      <c r="B17" s="73"/>
      <c r="D17" s="73"/>
      <c r="E17" s="54"/>
      <c r="F17" s="53"/>
      <c r="G17" s="54"/>
      <c r="H17" s="54"/>
      <c r="I17" s="53"/>
      <c r="J17" s="54"/>
      <c r="K17" s="61"/>
      <c r="L17" s="54"/>
      <c r="M17" s="61"/>
      <c r="N17" s="54"/>
      <c r="O17" s="61"/>
    </row>
    <row r="18" spans="1:15" ht="15" customHeight="1" x14ac:dyDescent="0.3">
      <c r="A18" s="305" t="s">
        <v>1</v>
      </c>
      <c r="B18" s="305"/>
      <c r="C18" s="75" t="s">
        <v>39</v>
      </c>
      <c r="D18" s="73"/>
      <c r="E18" s="54"/>
      <c r="F18" s="53"/>
      <c r="G18" s="54"/>
      <c r="H18" s="54"/>
      <c r="I18" s="53"/>
      <c r="J18" s="54"/>
      <c r="K18" s="61"/>
      <c r="L18" s="54"/>
      <c r="M18" s="61"/>
      <c r="N18" s="54"/>
      <c r="O18" s="61"/>
    </row>
    <row r="19" spans="1:15" ht="15.75" customHeight="1" x14ac:dyDescent="0.3">
      <c r="A19" s="76"/>
      <c r="B19" s="73"/>
      <c r="D19" s="73"/>
      <c r="E19" s="54"/>
      <c r="F19" s="53"/>
      <c r="G19" s="54"/>
      <c r="H19" s="54"/>
      <c r="I19" s="53"/>
      <c r="J19" s="54"/>
      <c r="K19" s="61"/>
      <c r="L19" s="54"/>
      <c r="M19" s="61"/>
      <c r="N19" s="54"/>
      <c r="O19" s="61"/>
    </row>
    <row r="20" spans="1:15" ht="15.75" customHeight="1" x14ac:dyDescent="0.3">
      <c r="A20" s="77" t="s">
        <v>40</v>
      </c>
      <c r="B20" s="78" t="s">
        <v>41</v>
      </c>
      <c r="C20" s="79" t="s">
        <v>42</v>
      </c>
      <c r="D20" s="77" t="s">
        <v>43</v>
      </c>
      <c r="E20" s="80" t="s">
        <v>44</v>
      </c>
      <c r="G20" s="54"/>
      <c r="H20" s="62"/>
      <c r="I20" s="53"/>
      <c r="J20" s="54"/>
      <c r="K20" s="61"/>
      <c r="L20" s="62"/>
      <c r="M20" s="61"/>
      <c r="N20" s="62"/>
      <c r="O20" s="61"/>
    </row>
    <row r="21" spans="1:15" ht="15" x14ac:dyDescent="0.3">
      <c r="A21" s="81">
        <v>1</v>
      </c>
      <c r="B21" s="82">
        <v>702.1</v>
      </c>
      <c r="C21" s="83">
        <v>96.79</v>
      </c>
      <c r="D21" s="84">
        <f t="shared" ref="D21:D40" si="0">B21-C21</f>
        <v>605.31000000000006</v>
      </c>
      <c r="E21" s="85">
        <f t="shared" ref="E21:E40" si="1">(D21-$D$43)/$D$43</f>
        <v>1.9217995054693869E-2</v>
      </c>
      <c r="G21" s="54"/>
      <c r="H21" s="62"/>
      <c r="I21" s="53"/>
      <c r="J21" s="54"/>
      <c r="K21" s="61"/>
      <c r="L21" s="62"/>
      <c r="M21" s="61"/>
      <c r="N21" s="62"/>
      <c r="O21" s="61"/>
    </row>
    <row r="22" spans="1:15" ht="15" x14ac:dyDescent="0.3">
      <c r="A22" s="86">
        <v>2</v>
      </c>
      <c r="B22" s="87">
        <v>694.81</v>
      </c>
      <c r="C22" s="88">
        <v>98.7</v>
      </c>
      <c r="D22" s="89">
        <f t="shared" si="0"/>
        <v>596.1099999999999</v>
      </c>
      <c r="E22" s="85">
        <f t="shared" si="1"/>
        <v>3.7270803919535471E-3</v>
      </c>
      <c r="G22" s="54"/>
      <c r="H22" s="62"/>
      <c r="I22" s="53"/>
      <c r="J22" s="54"/>
      <c r="K22" s="61"/>
      <c r="L22" s="62"/>
      <c r="M22" s="61"/>
      <c r="N22" s="62"/>
      <c r="O22" s="61"/>
    </row>
    <row r="23" spans="1:15" ht="15" x14ac:dyDescent="0.3">
      <c r="A23" s="86">
        <v>3</v>
      </c>
      <c r="B23" s="87">
        <v>702.34</v>
      </c>
      <c r="C23" s="88">
        <v>98.4</v>
      </c>
      <c r="D23" s="89">
        <f t="shared" si="0"/>
        <v>603.94000000000005</v>
      </c>
      <c r="E23" s="85">
        <f t="shared" si="1"/>
        <v>1.6911195806003223E-2</v>
      </c>
      <c r="G23" s="54"/>
      <c r="H23" s="62"/>
      <c r="I23" s="53"/>
      <c r="J23" s="54"/>
      <c r="K23" s="61"/>
      <c r="L23" s="62"/>
      <c r="M23" s="61"/>
      <c r="N23" s="62"/>
      <c r="O23" s="61"/>
    </row>
    <row r="24" spans="1:15" ht="15" x14ac:dyDescent="0.3">
      <c r="A24" s="86">
        <v>4</v>
      </c>
      <c r="B24" s="87">
        <v>691.02</v>
      </c>
      <c r="C24" s="88">
        <v>100.88</v>
      </c>
      <c r="D24" s="89">
        <f t="shared" si="0"/>
        <v>590.14</v>
      </c>
      <c r="E24" s="85">
        <f t="shared" si="1"/>
        <v>-6.3251761881069736E-3</v>
      </c>
      <c r="G24" s="54"/>
      <c r="H24" s="62"/>
      <c r="I24" s="53"/>
      <c r="J24" s="54"/>
      <c r="K24" s="61"/>
      <c r="L24" s="62"/>
      <c r="M24" s="61"/>
      <c r="N24" s="62"/>
      <c r="O24" s="61"/>
    </row>
    <row r="25" spans="1:15" ht="15" x14ac:dyDescent="0.3">
      <c r="A25" s="86">
        <v>5</v>
      </c>
      <c r="B25" s="87">
        <v>710.8</v>
      </c>
      <c r="C25" s="88">
        <v>99.56</v>
      </c>
      <c r="D25" s="89">
        <f t="shared" si="0"/>
        <v>611.24</v>
      </c>
      <c r="E25" s="85">
        <f t="shared" si="1"/>
        <v>2.9202899831872974E-2</v>
      </c>
      <c r="G25" s="54"/>
      <c r="H25" s="62"/>
      <c r="I25" s="53"/>
      <c r="J25" s="54"/>
      <c r="K25" s="61"/>
      <c r="L25" s="62"/>
      <c r="M25" s="61"/>
      <c r="N25" s="62"/>
      <c r="O25" s="61"/>
    </row>
    <row r="26" spans="1:15" ht="15" x14ac:dyDescent="0.3">
      <c r="A26" s="86">
        <v>6</v>
      </c>
      <c r="B26" s="87">
        <v>697.57</v>
      </c>
      <c r="C26" s="88">
        <v>92.01</v>
      </c>
      <c r="D26" s="89">
        <f t="shared" si="0"/>
        <v>605.56000000000006</v>
      </c>
      <c r="E26" s="85">
        <f t="shared" si="1"/>
        <v>1.9638943822703109E-2</v>
      </c>
      <c r="G26" s="54"/>
      <c r="H26" s="62"/>
      <c r="I26" s="53"/>
      <c r="J26" s="54"/>
      <c r="K26" s="61"/>
      <c r="L26" s="62"/>
      <c r="M26" s="61"/>
      <c r="N26" s="62"/>
      <c r="O26" s="61"/>
    </row>
    <row r="27" spans="1:15" ht="15" x14ac:dyDescent="0.3">
      <c r="A27" s="86">
        <v>7</v>
      </c>
      <c r="B27" s="87">
        <v>693.67</v>
      </c>
      <c r="C27" s="88">
        <v>97.33</v>
      </c>
      <c r="D27" s="89">
        <f t="shared" si="0"/>
        <v>596.33999999999992</v>
      </c>
      <c r="E27" s="85">
        <f t="shared" si="1"/>
        <v>4.114353258522079E-3</v>
      </c>
      <c r="G27" s="54"/>
      <c r="H27" s="62"/>
      <c r="I27" s="53"/>
      <c r="J27" s="54"/>
      <c r="K27" s="61"/>
      <c r="L27" s="62"/>
      <c r="M27" s="61"/>
      <c r="N27" s="62"/>
      <c r="O27" s="61"/>
    </row>
    <row r="28" spans="1:15" ht="15" x14ac:dyDescent="0.3">
      <c r="A28" s="86">
        <v>8</v>
      </c>
      <c r="B28" s="87">
        <v>676.88</v>
      </c>
      <c r="C28" s="88">
        <v>97.83</v>
      </c>
      <c r="D28" s="89">
        <f t="shared" si="0"/>
        <v>579.04999999999995</v>
      </c>
      <c r="E28" s="85">
        <f t="shared" si="1"/>
        <v>-2.4998463536996942E-2</v>
      </c>
      <c r="G28" s="54"/>
      <c r="H28" s="62"/>
      <c r="I28" s="53"/>
      <c r="J28" s="54"/>
      <c r="K28" s="61"/>
      <c r="L28" s="62"/>
      <c r="M28" s="61"/>
      <c r="N28" s="62"/>
      <c r="O28" s="61"/>
    </row>
    <row r="29" spans="1:15" ht="15" x14ac:dyDescent="0.3">
      <c r="A29" s="86">
        <v>9</v>
      </c>
      <c r="B29" s="87">
        <v>709.5</v>
      </c>
      <c r="C29" s="88">
        <v>97.28</v>
      </c>
      <c r="D29" s="89">
        <f t="shared" si="0"/>
        <v>612.22</v>
      </c>
      <c r="E29" s="85">
        <f t="shared" si="1"/>
        <v>3.0853019002469229E-2</v>
      </c>
      <c r="G29" s="54"/>
      <c r="H29" s="62"/>
      <c r="I29" s="53"/>
      <c r="J29" s="54"/>
      <c r="K29" s="61"/>
      <c r="L29" s="62"/>
      <c r="M29" s="61"/>
      <c r="N29" s="62"/>
      <c r="O29" s="61"/>
    </row>
    <row r="30" spans="1:15" ht="15" x14ac:dyDescent="0.3">
      <c r="A30" s="86">
        <v>10</v>
      </c>
      <c r="B30" s="90">
        <v>702.14</v>
      </c>
      <c r="C30" s="88">
        <v>97.24</v>
      </c>
      <c r="D30" s="89">
        <f t="shared" si="0"/>
        <v>604.9</v>
      </c>
      <c r="E30" s="85">
        <f t="shared" si="1"/>
        <v>1.8527639075158576E-2</v>
      </c>
      <c r="G30" s="54"/>
      <c r="H30" s="62"/>
      <c r="I30" s="53"/>
      <c r="J30" s="54"/>
      <c r="K30" s="61"/>
      <c r="L30" s="62"/>
      <c r="M30" s="61"/>
      <c r="N30" s="62"/>
      <c r="O30" s="61"/>
    </row>
    <row r="31" spans="1:15" ht="15" x14ac:dyDescent="0.3">
      <c r="A31" s="86">
        <v>11</v>
      </c>
      <c r="B31" s="90">
        <v>686.6</v>
      </c>
      <c r="C31" s="88">
        <v>101.33</v>
      </c>
      <c r="D31" s="89">
        <f t="shared" si="0"/>
        <v>585.27</v>
      </c>
      <c r="E31" s="85">
        <f t="shared" si="1"/>
        <v>-1.4525258188926988E-2</v>
      </c>
      <c r="G31" s="55"/>
      <c r="H31" s="55"/>
      <c r="I31" s="55"/>
      <c r="J31" s="55"/>
      <c r="K31" s="61"/>
      <c r="L31" s="55"/>
      <c r="M31" s="56"/>
      <c r="N31" s="55"/>
      <c r="O31" s="56"/>
    </row>
    <row r="32" spans="1:15" ht="15" x14ac:dyDescent="0.3">
      <c r="A32" s="86">
        <v>12</v>
      </c>
      <c r="B32" s="90">
        <v>716.39</v>
      </c>
      <c r="C32" s="88">
        <v>99.3</v>
      </c>
      <c r="D32" s="89">
        <f t="shared" si="0"/>
        <v>617.09</v>
      </c>
      <c r="E32" s="85">
        <f t="shared" si="1"/>
        <v>3.9053101003289244E-2</v>
      </c>
      <c r="G32" s="55"/>
      <c r="H32" s="55"/>
      <c r="I32" s="55"/>
      <c r="J32" s="55"/>
      <c r="K32" s="61"/>
      <c r="L32" s="55"/>
      <c r="M32" s="55"/>
      <c r="N32" s="55"/>
      <c r="O32" s="55"/>
    </row>
    <row r="33" spans="1:15" ht="15" x14ac:dyDescent="0.3">
      <c r="A33" s="86">
        <v>13</v>
      </c>
      <c r="B33" s="90">
        <v>652.35</v>
      </c>
      <c r="C33" s="88">
        <v>100.57</v>
      </c>
      <c r="D33" s="89">
        <f t="shared" si="0"/>
        <v>551.78</v>
      </c>
      <c r="E33" s="85">
        <f t="shared" si="1"/>
        <v>-7.0915555151444876E-2</v>
      </c>
      <c r="G33" s="57"/>
      <c r="H33" s="57"/>
      <c r="I33" s="57"/>
      <c r="J33" s="57"/>
      <c r="K33" s="63"/>
      <c r="L33" s="57"/>
      <c r="M33" s="57"/>
      <c r="N33" s="58"/>
      <c r="O33" s="57"/>
    </row>
    <row r="34" spans="1:15" ht="15" x14ac:dyDescent="0.3">
      <c r="A34" s="86">
        <v>14</v>
      </c>
      <c r="B34" s="90">
        <v>697.18</v>
      </c>
      <c r="C34" s="88">
        <v>97.04</v>
      </c>
      <c r="D34" s="89">
        <f t="shared" si="0"/>
        <v>600.14</v>
      </c>
      <c r="E34" s="85">
        <f t="shared" si="1"/>
        <v>1.0512774532262651E-2</v>
      </c>
      <c r="G34" s="59"/>
      <c r="H34" s="64"/>
      <c r="I34" s="64"/>
      <c r="J34" s="59"/>
      <c r="K34" s="65"/>
      <c r="L34" s="60"/>
      <c r="M34" s="64"/>
      <c r="N34" s="60"/>
      <c r="O34" s="64"/>
    </row>
    <row r="35" spans="1:15" ht="15" x14ac:dyDescent="0.3">
      <c r="A35" s="86">
        <v>15</v>
      </c>
      <c r="B35" s="90">
        <v>683.99</v>
      </c>
      <c r="C35" s="88">
        <v>98.05</v>
      </c>
      <c r="D35" s="89">
        <f t="shared" si="0"/>
        <v>585.94000000000005</v>
      </c>
      <c r="E35" s="85">
        <f t="shared" si="1"/>
        <v>-1.3397115490662101E-2</v>
      </c>
      <c r="G35" s="59"/>
      <c r="J35" s="59"/>
      <c r="K35" s="65"/>
      <c r="L35" s="60"/>
      <c r="N35" s="60"/>
    </row>
    <row r="36" spans="1:15" ht="15" x14ac:dyDescent="0.3">
      <c r="A36" s="86">
        <v>16</v>
      </c>
      <c r="B36" s="90">
        <v>675.17</v>
      </c>
      <c r="C36" s="88">
        <v>100.72</v>
      </c>
      <c r="D36" s="89">
        <f t="shared" si="0"/>
        <v>574.44999999999993</v>
      </c>
      <c r="E36" s="85">
        <f t="shared" si="1"/>
        <v>-3.2743920868367006E-2</v>
      </c>
      <c r="G36" s="66"/>
      <c r="H36" s="66"/>
    </row>
    <row r="37" spans="1:15" ht="15" x14ac:dyDescent="0.3">
      <c r="A37" s="86">
        <v>17</v>
      </c>
      <c r="B37" s="90">
        <v>676.99</v>
      </c>
      <c r="C37" s="88">
        <v>102.5</v>
      </c>
      <c r="D37" s="89">
        <f t="shared" si="0"/>
        <v>574.49</v>
      </c>
      <c r="E37" s="85">
        <f t="shared" si="1"/>
        <v>-3.2676569065485397E-2</v>
      </c>
    </row>
    <row r="38" spans="1:15" ht="15" x14ac:dyDescent="0.3">
      <c r="A38" s="86">
        <v>18</v>
      </c>
      <c r="B38" s="90">
        <v>675.83</v>
      </c>
      <c r="C38" s="88">
        <v>96.43</v>
      </c>
      <c r="D38" s="89">
        <f t="shared" si="0"/>
        <v>579.40000000000009</v>
      </c>
      <c r="E38" s="85">
        <f t="shared" si="1"/>
        <v>-2.4409135261783774E-2</v>
      </c>
    </row>
    <row r="39" spans="1:15" ht="15" x14ac:dyDescent="0.3">
      <c r="A39" s="86">
        <v>19</v>
      </c>
      <c r="B39" s="90">
        <v>709.6</v>
      </c>
      <c r="C39" s="88">
        <v>98.68</v>
      </c>
      <c r="D39" s="89">
        <f t="shared" si="0"/>
        <v>610.92000000000007</v>
      </c>
      <c r="E39" s="85">
        <f t="shared" si="1"/>
        <v>2.8664085408821253E-2</v>
      </c>
    </row>
    <row r="40" spans="1:15" ht="14.25" customHeight="1" x14ac:dyDescent="0.3">
      <c r="A40" s="91">
        <v>20</v>
      </c>
      <c r="B40" s="92">
        <v>693.39</v>
      </c>
      <c r="C40" s="93">
        <v>99.75</v>
      </c>
      <c r="D40" s="94">
        <f t="shared" si="0"/>
        <v>593.64</v>
      </c>
      <c r="E40" s="95">
        <f t="shared" si="1"/>
        <v>-4.3189343597760491E-4</v>
      </c>
    </row>
    <row r="41" spans="1:15" ht="14.25" customHeight="1" x14ac:dyDescent="0.3">
      <c r="B41" s="73"/>
      <c r="D41" s="61"/>
      <c r="G41" s="54"/>
    </row>
    <row r="42" spans="1:15" x14ac:dyDescent="0.3">
      <c r="A42" s="96" t="s">
        <v>45</v>
      </c>
      <c r="B42" s="97">
        <f>SUM(B21:B40)</f>
        <v>13848.32</v>
      </c>
      <c r="C42" s="98">
        <f>SUM(C21:C40)</f>
        <v>1970.39</v>
      </c>
      <c r="D42" s="99">
        <f>SUM(D21:D40)</f>
        <v>11877.93</v>
      </c>
    </row>
    <row r="43" spans="1:15" ht="15.75" customHeight="1" x14ac:dyDescent="0.3">
      <c r="A43" s="100" t="s">
        <v>46</v>
      </c>
      <c r="B43" s="101">
        <f>AVERAGE(B21:B40)</f>
        <v>692.41599999999994</v>
      </c>
      <c r="C43" s="102">
        <f>AVERAGE(C21:C40)</f>
        <v>98.519500000000008</v>
      </c>
      <c r="D43" s="103">
        <f>AVERAGE(D21:D40)</f>
        <v>593.89650000000006</v>
      </c>
    </row>
    <row r="44" spans="1:15" x14ac:dyDescent="0.3">
      <c r="A44" s="67"/>
      <c r="B44" s="104"/>
      <c r="C44" s="104"/>
      <c r="D44" s="73"/>
    </row>
    <row r="45" spans="1:15" ht="14.25" customHeight="1" x14ac:dyDescent="0.3">
      <c r="A45" s="67"/>
      <c r="B45" s="67"/>
      <c r="C45" s="67"/>
      <c r="D45" s="73"/>
    </row>
    <row r="46" spans="1:15" ht="30.75" customHeight="1" x14ac:dyDescent="0.3">
      <c r="B46" s="105" t="s">
        <v>46</v>
      </c>
      <c r="C46" s="106" t="s">
        <v>47</v>
      </c>
    </row>
    <row r="47" spans="1:15" ht="15.75" customHeight="1" x14ac:dyDescent="0.3">
      <c r="B47" s="306">
        <f>D43</f>
        <v>593.89650000000006</v>
      </c>
      <c r="C47" s="107">
        <f>-(IF(D43&gt;300, 7.5%, 10%))</f>
        <v>-7.4999999999999997E-2</v>
      </c>
      <c r="D47" s="108">
        <f>IF(D43&lt;300, D43*0.9, D43*0.925)</f>
        <v>549.35426250000012</v>
      </c>
    </row>
    <row r="48" spans="1:15" ht="15.75" customHeight="1" x14ac:dyDescent="0.3">
      <c r="B48" s="307"/>
      <c r="C48" s="109">
        <f>+(IF(D43&gt;300, 7.5%, 10%))</f>
        <v>7.4999999999999997E-2</v>
      </c>
      <c r="D48" s="108">
        <f>IF(D43&lt;300, D43*1.1, D43*1.075)</f>
        <v>638.4387375</v>
      </c>
    </row>
    <row r="49" spans="1:7" ht="14.25" customHeight="1" x14ac:dyDescent="0.3">
      <c r="A49" s="110"/>
      <c r="D49" s="111"/>
    </row>
    <row r="50" spans="1:7" ht="15" customHeight="1" x14ac:dyDescent="0.3">
      <c r="B50" s="303" t="s">
        <v>26</v>
      </c>
      <c r="C50" s="303"/>
      <c r="D50" s="73"/>
      <c r="E50" s="112" t="s">
        <v>27</v>
      </c>
      <c r="F50" s="113"/>
      <c r="G50" s="112" t="s">
        <v>28</v>
      </c>
    </row>
    <row r="51" spans="1:7" ht="15" customHeight="1" x14ac:dyDescent="0.3">
      <c r="A51" s="114" t="s">
        <v>29</v>
      </c>
      <c r="B51" s="115"/>
      <c r="C51" s="115"/>
      <c r="D51" s="73"/>
      <c r="E51" s="115"/>
      <c r="F51" s="67"/>
      <c r="G51" s="116"/>
    </row>
    <row r="52" spans="1:7" ht="15" customHeight="1" x14ac:dyDescent="0.3">
      <c r="A52" s="114" t="s">
        <v>30</v>
      </c>
      <c r="B52" s="117"/>
      <c r="C52" s="117"/>
      <c r="D52" s="73"/>
      <c r="E52" s="117"/>
      <c r="F52" s="67"/>
      <c r="G52" s="118"/>
    </row>
  </sheetData>
  <sheetProtection password="B3F3" sheet="1" formatColumns="0" formatRows="0" insertColumns="0" insertHyperlinks="0" deleteColumns="0" deleteRows="0" autoFilter="0" pivotTables="0"/>
  <mergeCells count="12">
    <mergeCell ref="A14:B14"/>
    <mergeCell ref="C14:G14"/>
    <mergeCell ref="A8:G8"/>
    <mergeCell ref="A10:G10"/>
    <mergeCell ref="A11:B11"/>
    <mergeCell ref="A12:B12"/>
    <mergeCell ref="A13:B13"/>
    <mergeCell ref="A15:B15"/>
    <mergeCell ref="A16:B16"/>
    <mergeCell ref="A18:B18"/>
    <mergeCell ref="B47:B48"/>
    <mergeCell ref="B50:C50"/>
  </mergeCells>
  <conditionalFormatting sqref="E21">
    <cfRule type="cellIs" dxfId="28" priority="1" operator="notBetween">
      <formula>IF(+$D$43&lt;300, -10.5%, -7.5%)</formula>
      <formula>IF(+$D$43&lt;300, 10.5%, 7.5%)</formula>
    </cfRule>
  </conditionalFormatting>
  <conditionalFormatting sqref="E22">
    <cfRule type="cellIs" dxfId="27" priority="2" operator="notBetween">
      <formula>IF(+$D$43&lt;300, -10.5%, -7.5%)</formula>
      <formula>IF(+$D$43&lt;300, 10.5%, 7.5%)</formula>
    </cfRule>
  </conditionalFormatting>
  <conditionalFormatting sqref="E23">
    <cfRule type="cellIs" dxfId="26" priority="3" operator="notBetween">
      <formula>IF(+$D$43&lt;300, -10.5%, -7.5%)</formula>
      <formula>IF(+$D$43&lt;300, 10.5%, 7.5%)</formula>
    </cfRule>
  </conditionalFormatting>
  <conditionalFormatting sqref="E24">
    <cfRule type="cellIs" dxfId="25" priority="4" operator="notBetween">
      <formula>IF(+$D$43&lt;300, -10.5%, -7.5%)</formula>
      <formula>IF(+$D$43&lt;300, 10.5%, 7.5%)</formula>
    </cfRule>
  </conditionalFormatting>
  <conditionalFormatting sqref="E25">
    <cfRule type="cellIs" dxfId="24" priority="5" operator="notBetween">
      <formula>IF(+$D$43&lt;300, -10.5%, -7.5%)</formula>
      <formula>IF(+$D$43&lt;300, 10.5%, 7.5%)</formula>
    </cfRule>
  </conditionalFormatting>
  <conditionalFormatting sqref="E26">
    <cfRule type="cellIs" dxfId="23" priority="6" operator="notBetween">
      <formula>IF(+$D$43&lt;300, -10.5%, -7.5%)</formula>
      <formula>IF(+$D$43&lt;300, 10.5%, 7.5%)</formula>
    </cfRule>
  </conditionalFormatting>
  <conditionalFormatting sqref="E27">
    <cfRule type="cellIs" dxfId="22" priority="7" operator="notBetween">
      <formula>IF(+$D$43&lt;300, -10.5%, -7.5%)</formula>
      <formula>IF(+$D$43&lt;300, 10.5%, 7.5%)</formula>
    </cfRule>
  </conditionalFormatting>
  <conditionalFormatting sqref="E28">
    <cfRule type="cellIs" dxfId="21" priority="8" operator="notBetween">
      <formula>IF(+$D$43&lt;300, -10.5%, -7.5%)</formula>
      <formula>IF(+$D$43&lt;300, 10.5%, 7.5%)</formula>
    </cfRule>
  </conditionalFormatting>
  <conditionalFormatting sqref="E29">
    <cfRule type="cellIs" dxfId="20" priority="9" operator="notBetween">
      <formula>IF(+$D$43&lt;300, -10.5%, -7.5%)</formula>
      <formula>IF(+$D$43&lt;300, 10.5%, 7.5%)</formula>
    </cfRule>
  </conditionalFormatting>
  <conditionalFormatting sqref="E30">
    <cfRule type="cellIs" dxfId="19" priority="10" operator="notBetween">
      <formula>IF(+$D$43&lt;300, -10.5%, -7.5%)</formula>
      <formula>IF(+$D$43&lt;300, 10.5%, 7.5%)</formula>
    </cfRule>
  </conditionalFormatting>
  <conditionalFormatting sqref="E31">
    <cfRule type="cellIs" dxfId="18" priority="11" operator="notBetween">
      <formula>IF(+$D$43&lt;300, -10.5%, -7.5%)</formula>
      <formula>IF(+$D$43&lt;300, 10.5%, 7.5%)</formula>
    </cfRule>
  </conditionalFormatting>
  <conditionalFormatting sqref="E32">
    <cfRule type="cellIs" dxfId="17" priority="12" operator="notBetween">
      <formula>IF(+$D$43&lt;300, -10.5%, -7.5%)</formula>
      <formula>IF(+$D$43&lt;300, 10.5%, 7.5%)</formula>
    </cfRule>
  </conditionalFormatting>
  <conditionalFormatting sqref="E33">
    <cfRule type="cellIs" dxfId="16" priority="13" operator="notBetween">
      <formula>IF(+$D$43&lt;300, -10.5%, -7.5%)</formula>
      <formula>IF(+$D$43&lt;300, 10.5%, 7.5%)</formula>
    </cfRule>
  </conditionalFormatting>
  <conditionalFormatting sqref="E34">
    <cfRule type="cellIs" dxfId="15" priority="14" operator="notBetween">
      <formula>IF(+$D$43&lt;300, -10.5%, -7.5%)</formula>
      <formula>IF(+$D$43&lt;300, 10.5%, 7.5%)</formula>
    </cfRule>
  </conditionalFormatting>
  <conditionalFormatting sqref="E35">
    <cfRule type="cellIs" dxfId="14" priority="15" operator="notBetween">
      <formula>IF(+$D$43&lt;300, -10.5%, -7.5%)</formula>
      <formula>IF(+$D$43&lt;300, 10.5%, 7.5%)</formula>
    </cfRule>
  </conditionalFormatting>
  <conditionalFormatting sqref="E36">
    <cfRule type="cellIs" dxfId="13" priority="16" operator="notBetween">
      <formula>IF(+$D$43&lt;300, -10.5%, -7.5%)</formula>
      <formula>IF(+$D$43&lt;300, 10.5%, 7.5%)</formula>
    </cfRule>
  </conditionalFormatting>
  <conditionalFormatting sqref="E37">
    <cfRule type="cellIs" dxfId="12" priority="17" operator="notBetween">
      <formula>IF(+$D$43&lt;300, -10.5%, -7.5%)</formula>
      <formula>IF(+$D$43&lt;300, 10.5%, 7.5%)</formula>
    </cfRule>
  </conditionalFormatting>
  <conditionalFormatting sqref="E38">
    <cfRule type="cellIs" dxfId="11" priority="18" operator="notBetween">
      <formula>IF(+$D$43&lt;300, -10.5%, -7.5%)</formula>
      <formula>IF(+$D$43&lt;300, 10.5%, 7.5%)</formula>
    </cfRule>
  </conditionalFormatting>
  <conditionalFormatting sqref="E39">
    <cfRule type="cellIs" dxfId="10" priority="19" operator="notBetween">
      <formula>IF(+$D$43&lt;300, -10.5%, -7.5%)</formula>
      <formula>IF(+$D$43&lt;300, 10.5%, 7.5%)</formula>
    </cfRule>
  </conditionalFormatting>
  <conditionalFormatting sqref="E40">
    <cfRule type="cellIs" dxfId="9" priority="20" operator="notBetween">
      <formula>IF(+$D$43&lt;300, -10.5%, -7.5%)</formula>
      <formula>IF(+$D$43&lt;300, 10.5%, 7.5%)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BreakPreview" topLeftCell="A79" zoomScale="60" zoomScaleNormal="50" zoomScalePageLayoutView="55" workbookViewId="0">
      <selection activeCell="B58" sqref="B58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339" t="s">
        <v>49</v>
      </c>
      <c r="B1" s="339"/>
      <c r="C1" s="339"/>
      <c r="D1" s="339"/>
      <c r="E1" s="339"/>
      <c r="F1" s="339"/>
      <c r="G1" s="339"/>
      <c r="H1" s="339"/>
      <c r="I1" s="339"/>
    </row>
    <row r="2" spans="1:9" ht="18.75" customHeight="1" x14ac:dyDescent="0.25">
      <c r="A2" s="339"/>
      <c r="B2" s="339"/>
      <c r="C2" s="339"/>
      <c r="D2" s="339"/>
      <c r="E2" s="339"/>
      <c r="F2" s="339"/>
      <c r="G2" s="339"/>
      <c r="H2" s="339"/>
      <c r="I2" s="339"/>
    </row>
    <row r="3" spans="1:9" ht="18.75" customHeight="1" x14ac:dyDescent="0.25">
      <c r="A3" s="339"/>
      <c r="B3" s="339"/>
      <c r="C3" s="339"/>
      <c r="D3" s="339"/>
      <c r="E3" s="339"/>
      <c r="F3" s="339"/>
      <c r="G3" s="339"/>
      <c r="H3" s="339"/>
      <c r="I3" s="339"/>
    </row>
    <row r="4" spans="1:9" ht="18.75" customHeight="1" x14ac:dyDescent="0.25">
      <c r="A4" s="339"/>
      <c r="B4" s="339"/>
      <c r="C4" s="339"/>
      <c r="D4" s="339"/>
      <c r="E4" s="339"/>
      <c r="F4" s="339"/>
      <c r="G4" s="339"/>
      <c r="H4" s="339"/>
      <c r="I4" s="339"/>
    </row>
    <row r="5" spans="1:9" ht="18.75" customHeight="1" x14ac:dyDescent="0.25">
      <c r="A5" s="339"/>
      <c r="B5" s="339"/>
      <c r="C5" s="339"/>
      <c r="D5" s="339"/>
      <c r="E5" s="339"/>
      <c r="F5" s="339"/>
      <c r="G5" s="339"/>
      <c r="H5" s="339"/>
      <c r="I5" s="339"/>
    </row>
    <row r="6" spans="1:9" ht="18.75" customHeight="1" x14ac:dyDescent="0.25">
      <c r="A6" s="339"/>
      <c r="B6" s="339"/>
      <c r="C6" s="339"/>
      <c r="D6" s="339"/>
      <c r="E6" s="339"/>
      <c r="F6" s="339"/>
      <c r="G6" s="339"/>
      <c r="H6" s="339"/>
      <c r="I6" s="339"/>
    </row>
    <row r="7" spans="1:9" ht="18.75" customHeight="1" x14ac:dyDescent="0.25">
      <c r="A7" s="339"/>
      <c r="B7" s="339"/>
      <c r="C7" s="339"/>
      <c r="D7" s="339"/>
      <c r="E7" s="339"/>
      <c r="F7" s="339"/>
      <c r="G7" s="339"/>
      <c r="H7" s="339"/>
      <c r="I7" s="339"/>
    </row>
    <row r="8" spans="1:9" x14ac:dyDescent="0.25">
      <c r="A8" s="340" t="s">
        <v>50</v>
      </c>
      <c r="B8" s="340"/>
      <c r="C8" s="340"/>
      <c r="D8" s="340"/>
      <c r="E8" s="340"/>
      <c r="F8" s="340"/>
      <c r="G8" s="340"/>
      <c r="H8" s="340"/>
      <c r="I8" s="340"/>
    </row>
    <row r="9" spans="1:9" x14ac:dyDescent="0.25">
      <c r="A9" s="340"/>
      <c r="B9" s="340"/>
      <c r="C9" s="340"/>
      <c r="D9" s="340"/>
      <c r="E9" s="340"/>
      <c r="F9" s="340"/>
      <c r="G9" s="340"/>
      <c r="H9" s="340"/>
      <c r="I9" s="340"/>
    </row>
    <row r="10" spans="1:9" x14ac:dyDescent="0.25">
      <c r="A10" s="340"/>
      <c r="B10" s="340"/>
      <c r="C10" s="340"/>
      <c r="D10" s="340"/>
      <c r="E10" s="340"/>
      <c r="F10" s="340"/>
      <c r="G10" s="340"/>
      <c r="H10" s="340"/>
      <c r="I10" s="340"/>
    </row>
    <row r="11" spans="1:9" x14ac:dyDescent="0.25">
      <c r="A11" s="340"/>
      <c r="B11" s="340"/>
      <c r="C11" s="340"/>
      <c r="D11" s="340"/>
      <c r="E11" s="340"/>
      <c r="F11" s="340"/>
      <c r="G11" s="340"/>
      <c r="H11" s="340"/>
      <c r="I11" s="340"/>
    </row>
    <row r="12" spans="1:9" x14ac:dyDescent="0.25">
      <c r="A12" s="340"/>
      <c r="B12" s="340"/>
      <c r="C12" s="340"/>
      <c r="D12" s="340"/>
      <c r="E12" s="340"/>
      <c r="F12" s="340"/>
      <c r="G12" s="340"/>
      <c r="H12" s="340"/>
      <c r="I12" s="340"/>
    </row>
    <row r="13" spans="1:9" x14ac:dyDescent="0.25">
      <c r="A13" s="340"/>
      <c r="B13" s="340"/>
      <c r="C13" s="340"/>
      <c r="D13" s="340"/>
      <c r="E13" s="340"/>
      <c r="F13" s="340"/>
      <c r="G13" s="340"/>
      <c r="H13" s="340"/>
      <c r="I13" s="340"/>
    </row>
    <row r="14" spans="1:9" x14ac:dyDescent="0.25">
      <c r="A14" s="340"/>
      <c r="B14" s="340"/>
      <c r="C14" s="340"/>
      <c r="D14" s="340"/>
      <c r="E14" s="340"/>
      <c r="F14" s="340"/>
      <c r="G14" s="340"/>
      <c r="H14" s="340"/>
      <c r="I14" s="340"/>
    </row>
    <row r="15" spans="1:9" ht="19.5" customHeight="1" x14ac:dyDescent="0.3">
      <c r="A15" s="119"/>
    </row>
    <row r="16" spans="1:9" ht="19.5" customHeight="1" x14ac:dyDescent="0.3">
      <c r="A16" s="312" t="s">
        <v>31</v>
      </c>
      <c r="B16" s="313"/>
      <c r="C16" s="313"/>
      <c r="D16" s="313"/>
      <c r="E16" s="313"/>
      <c r="F16" s="313"/>
      <c r="G16" s="313"/>
      <c r="H16" s="314"/>
    </row>
    <row r="17" spans="1:14" ht="20.25" customHeight="1" x14ac:dyDescent="0.25">
      <c r="A17" s="315" t="s">
        <v>51</v>
      </c>
      <c r="B17" s="315"/>
      <c r="C17" s="315"/>
      <c r="D17" s="315"/>
      <c r="E17" s="315"/>
      <c r="F17" s="315"/>
      <c r="G17" s="315"/>
      <c r="H17" s="315"/>
    </row>
    <row r="18" spans="1:14" ht="26.25" customHeight="1" x14ac:dyDescent="0.4">
      <c r="A18" s="121" t="s">
        <v>33</v>
      </c>
      <c r="B18" s="311" t="s">
        <v>5</v>
      </c>
      <c r="C18" s="311"/>
      <c r="D18" s="288"/>
      <c r="E18" s="122"/>
      <c r="F18" s="123"/>
      <c r="G18" s="123"/>
      <c r="H18" s="123"/>
    </row>
    <row r="19" spans="1:14" ht="26.25" customHeight="1" x14ac:dyDescent="0.4">
      <c r="A19" s="121" t="s">
        <v>34</v>
      </c>
      <c r="B19" s="124" t="s">
        <v>7</v>
      </c>
      <c r="C19" s="301">
        <v>29</v>
      </c>
      <c r="D19" s="123"/>
      <c r="E19" s="123"/>
      <c r="F19" s="123"/>
      <c r="G19" s="123"/>
      <c r="H19" s="123"/>
    </row>
    <row r="20" spans="1:14" ht="26.25" customHeight="1" x14ac:dyDescent="0.4">
      <c r="A20" s="121" t="s">
        <v>35</v>
      </c>
      <c r="B20" s="316" t="s">
        <v>9</v>
      </c>
      <c r="C20" s="316"/>
      <c r="D20" s="123"/>
      <c r="E20" s="123"/>
      <c r="F20" s="123"/>
      <c r="G20" s="123"/>
      <c r="H20" s="123"/>
    </row>
    <row r="21" spans="1:14" ht="26.25" customHeight="1" x14ac:dyDescent="0.4">
      <c r="A21" s="121" t="s">
        <v>36</v>
      </c>
      <c r="B21" s="316" t="s">
        <v>11</v>
      </c>
      <c r="C21" s="316"/>
      <c r="D21" s="316"/>
      <c r="E21" s="316"/>
      <c r="F21" s="316"/>
      <c r="G21" s="316"/>
      <c r="H21" s="316"/>
      <c r="I21" s="125"/>
    </row>
    <row r="22" spans="1:14" ht="26.25" customHeight="1" x14ac:dyDescent="0.4">
      <c r="A22" s="121" t="s">
        <v>37</v>
      </c>
      <c r="B22" s="126"/>
      <c r="C22" s="123"/>
      <c r="D22" s="123"/>
      <c r="E22" s="123"/>
      <c r="F22" s="123"/>
      <c r="G22" s="123"/>
      <c r="H22" s="123"/>
    </row>
    <row r="23" spans="1:14" ht="26.25" customHeight="1" x14ac:dyDescent="0.4">
      <c r="A23" s="121" t="s">
        <v>38</v>
      </c>
      <c r="B23" s="126"/>
      <c r="C23" s="123"/>
      <c r="D23" s="123"/>
      <c r="E23" s="123"/>
      <c r="F23" s="123"/>
      <c r="G23" s="123"/>
      <c r="H23" s="123"/>
    </row>
    <row r="24" spans="1:14" ht="18.75" x14ac:dyDescent="0.3">
      <c r="A24" s="121"/>
      <c r="B24" s="127"/>
    </row>
    <row r="25" spans="1:14" ht="18.75" x14ac:dyDescent="0.3">
      <c r="A25" s="128" t="s">
        <v>1</v>
      </c>
      <c r="B25" s="127"/>
    </row>
    <row r="26" spans="1:14" ht="26.25" customHeight="1" x14ac:dyDescent="0.4">
      <c r="A26" s="129" t="s">
        <v>4</v>
      </c>
      <c r="B26" s="311" t="s">
        <v>128</v>
      </c>
      <c r="C26" s="311"/>
    </row>
    <row r="27" spans="1:14" ht="26.25" customHeight="1" x14ac:dyDescent="0.4">
      <c r="A27" s="130" t="s">
        <v>52</v>
      </c>
      <c r="B27" s="317">
        <v>1213090119</v>
      </c>
      <c r="C27" s="317"/>
    </row>
    <row r="28" spans="1:14" ht="27" customHeight="1" x14ac:dyDescent="0.4">
      <c r="A28" s="130" t="s">
        <v>6</v>
      </c>
      <c r="B28" s="131">
        <v>98.32</v>
      </c>
    </row>
    <row r="29" spans="1:14" s="14" customFormat="1" ht="27" customHeight="1" x14ac:dyDescent="0.4">
      <c r="A29" s="130" t="s">
        <v>53</v>
      </c>
      <c r="B29" s="132">
        <v>13.22</v>
      </c>
      <c r="C29" s="318" t="s">
        <v>54</v>
      </c>
      <c r="D29" s="319"/>
      <c r="E29" s="319"/>
      <c r="F29" s="319"/>
      <c r="G29" s="320"/>
      <c r="I29" s="133"/>
      <c r="J29" s="133"/>
      <c r="K29" s="133"/>
      <c r="L29" s="133"/>
    </row>
    <row r="30" spans="1:14" s="14" customFormat="1" ht="19.5" customHeight="1" x14ac:dyDescent="0.3">
      <c r="A30" s="130" t="s">
        <v>55</v>
      </c>
      <c r="B30" s="134">
        <f>B28-B29</f>
        <v>85.1</v>
      </c>
      <c r="C30" s="135"/>
      <c r="D30" s="135"/>
      <c r="E30" s="135"/>
      <c r="F30" s="135"/>
      <c r="G30" s="136"/>
      <c r="I30" s="133"/>
      <c r="J30" s="133"/>
      <c r="K30" s="133"/>
      <c r="L30" s="133"/>
    </row>
    <row r="31" spans="1:14" s="14" customFormat="1" ht="27" customHeight="1" x14ac:dyDescent="0.4">
      <c r="A31" s="130" t="s">
        <v>56</v>
      </c>
      <c r="B31" s="137">
        <v>349.41</v>
      </c>
      <c r="C31" s="321" t="s">
        <v>57</v>
      </c>
      <c r="D31" s="322"/>
      <c r="E31" s="322"/>
      <c r="F31" s="322"/>
      <c r="G31" s="322"/>
      <c r="H31" s="323"/>
      <c r="I31" s="133"/>
      <c r="J31" s="133"/>
      <c r="K31" s="133"/>
      <c r="L31" s="133"/>
    </row>
    <row r="32" spans="1:14" s="14" customFormat="1" ht="27" customHeight="1" x14ac:dyDescent="0.4">
      <c r="A32" s="130" t="s">
        <v>58</v>
      </c>
      <c r="B32" s="137">
        <v>403.45</v>
      </c>
      <c r="C32" s="321" t="s">
        <v>59</v>
      </c>
      <c r="D32" s="322"/>
      <c r="E32" s="322"/>
      <c r="F32" s="322"/>
      <c r="G32" s="322"/>
      <c r="H32" s="323"/>
      <c r="I32" s="133"/>
      <c r="J32" s="133"/>
      <c r="K32" s="133"/>
      <c r="L32" s="138"/>
      <c r="M32" s="138"/>
      <c r="N32" s="139"/>
    </row>
    <row r="33" spans="1:14" s="14" customFormat="1" ht="17.25" customHeight="1" x14ac:dyDescent="0.3">
      <c r="A33" s="130"/>
      <c r="B33" s="140"/>
      <c r="C33" s="141"/>
      <c r="D33" s="141"/>
      <c r="E33" s="141"/>
      <c r="F33" s="141"/>
      <c r="G33" s="141"/>
      <c r="H33" s="141"/>
      <c r="I33" s="133"/>
      <c r="J33" s="133"/>
      <c r="K33" s="133"/>
      <c r="L33" s="138"/>
      <c r="M33" s="138"/>
      <c r="N33" s="139"/>
    </row>
    <row r="34" spans="1:14" s="14" customFormat="1" ht="18.75" x14ac:dyDescent="0.3">
      <c r="A34" s="130" t="s">
        <v>60</v>
      </c>
      <c r="B34" s="142">
        <f>B31/B32</f>
        <v>0.86605527326806309</v>
      </c>
      <c r="C34" s="120" t="s">
        <v>61</v>
      </c>
      <c r="D34" s="120"/>
      <c r="E34" s="120"/>
      <c r="F34" s="120"/>
      <c r="G34" s="120"/>
      <c r="I34" s="133"/>
      <c r="J34" s="133"/>
      <c r="K34" s="133"/>
      <c r="L34" s="138"/>
      <c r="M34" s="138"/>
      <c r="N34" s="139"/>
    </row>
    <row r="35" spans="1:14" s="14" customFormat="1" ht="19.5" customHeight="1" x14ac:dyDescent="0.3">
      <c r="A35" s="130"/>
      <c r="B35" s="134"/>
      <c r="G35" s="120"/>
      <c r="I35" s="133"/>
      <c r="J35" s="133"/>
      <c r="K35" s="133"/>
      <c r="L35" s="138"/>
      <c r="M35" s="138"/>
      <c r="N35" s="139"/>
    </row>
    <row r="36" spans="1:14" s="14" customFormat="1" ht="27" customHeight="1" x14ac:dyDescent="0.4">
      <c r="A36" s="143" t="s">
        <v>62</v>
      </c>
      <c r="B36" s="144">
        <v>20</v>
      </c>
      <c r="C36" s="120"/>
      <c r="D36" s="324" t="s">
        <v>63</v>
      </c>
      <c r="E36" s="325"/>
      <c r="F36" s="324" t="s">
        <v>64</v>
      </c>
      <c r="G36" s="326"/>
      <c r="J36" s="133"/>
      <c r="K36" s="133"/>
      <c r="L36" s="138"/>
      <c r="M36" s="138"/>
      <c r="N36" s="139"/>
    </row>
    <row r="37" spans="1:14" s="14" customFormat="1" ht="27" customHeight="1" x14ac:dyDescent="0.4">
      <c r="A37" s="145" t="s">
        <v>65</v>
      </c>
      <c r="B37" s="146">
        <v>15</v>
      </c>
      <c r="C37" s="147" t="s">
        <v>66</v>
      </c>
      <c r="D37" s="148" t="s">
        <v>67</v>
      </c>
      <c r="E37" s="149" t="s">
        <v>68</v>
      </c>
      <c r="F37" s="148" t="s">
        <v>67</v>
      </c>
      <c r="G37" s="150" t="s">
        <v>68</v>
      </c>
      <c r="I37" s="151" t="s">
        <v>69</v>
      </c>
      <c r="J37" s="133"/>
      <c r="K37" s="133"/>
      <c r="L37" s="138"/>
      <c r="M37" s="138"/>
      <c r="N37" s="139"/>
    </row>
    <row r="38" spans="1:14" s="14" customFormat="1" ht="26.25" customHeight="1" x14ac:dyDescent="0.4">
      <c r="A38" s="145" t="s">
        <v>70</v>
      </c>
      <c r="B38" s="146">
        <v>50</v>
      </c>
      <c r="C38" s="152">
        <v>1</v>
      </c>
      <c r="D38" s="153">
        <v>28214128</v>
      </c>
      <c r="E38" s="154">
        <f>IF(ISBLANK(D38),"-",$D$48/$D$45*D38)</f>
        <v>22386971.760095999</v>
      </c>
      <c r="F38" s="153">
        <v>27352827</v>
      </c>
      <c r="G38" s="155">
        <f>IF(ISBLANK(F38),"-",$D$48/$F$45*F38)</f>
        <v>22513244.955852743</v>
      </c>
      <c r="I38" s="156"/>
      <c r="J38" s="133"/>
      <c r="K38" s="133"/>
      <c r="L38" s="138"/>
      <c r="M38" s="138"/>
      <c r="N38" s="139"/>
    </row>
    <row r="39" spans="1:14" s="14" customFormat="1" ht="26.25" customHeight="1" x14ac:dyDescent="0.4">
      <c r="A39" s="145" t="s">
        <v>71</v>
      </c>
      <c r="B39" s="146">
        <v>1</v>
      </c>
      <c r="C39" s="157">
        <v>2</v>
      </c>
      <c r="D39" s="158">
        <v>28232846</v>
      </c>
      <c r="E39" s="159">
        <f>IF(ISBLANK(D39),"-",$D$48/$D$45*D39)</f>
        <v>22401823.870265964</v>
      </c>
      <c r="F39" s="158">
        <v>27281543</v>
      </c>
      <c r="G39" s="160">
        <f>IF(ISBLANK(F39),"-",$D$48/$F$45*F39)</f>
        <v>22454573.35479911</v>
      </c>
      <c r="I39" s="328">
        <f>ABS((F43/D43*D42)-F42)/D42</f>
        <v>2.6099035345222648E-3</v>
      </c>
      <c r="J39" s="133"/>
      <c r="K39" s="133"/>
      <c r="L39" s="138"/>
      <c r="M39" s="138"/>
      <c r="N39" s="139"/>
    </row>
    <row r="40" spans="1:14" ht="26.25" customHeight="1" x14ac:dyDescent="0.4">
      <c r="A40" s="145" t="s">
        <v>72</v>
      </c>
      <c r="B40" s="146">
        <v>1</v>
      </c>
      <c r="C40" s="157">
        <v>3</v>
      </c>
      <c r="D40" s="158">
        <v>28295741</v>
      </c>
      <c r="E40" s="159">
        <f>IF(ISBLANK(D40),"-",$D$48/$D$45*D40)</f>
        <v>22451728.95997319</v>
      </c>
      <c r="F40" s="158">
        <v>27281751</v>
      </c>
      <c r="G40" s="160">
        <f>IF(ISBLANK(F40),"-",$D$48/$F$45*F40)</f>
        <v>22454744.553006552</v>
      </c>
      <c r="I40" s="328"/>
      <c r="L40" s="138"/>
      <c r="M40" s="138"/>
      <c r="N40" s="161"/>
    </row>
    <row r="41" spans="1:14" ht="27" customHeight="1" x14ac:dyDescent="0.4">
      <c r="A41" s="145" t="s">
        <v>73</v>
      </c>
      <c r="B41" s="146">
        <v>1</v>
      </c>
      <c r="C41" s="162">
        <v>4</v>
      </c>
      <c r="D41" s="163"/>
      <c r="E41" s="164" t="str">
        <f>IF(ISBLANK(D41),"-",$D$48/$D$45*D41)</f>
        <v>-</v>
      </c>
      <c r="F41" s="163"/>
      <c r="G41" s="165" t="str">
        <f>IF(ISBLANK(F41),"-",$D$48/$F$45*F41)</f>
        <v>-</v>
      </c>
      <c r="I41" s="166"/>
      <c r="L41" s="138"/>
      <c r="M41" s="138"/>
      <c r="N41" s="161"/>
    </row>
    <row r="42" spans="1:14" ht="27" customHeight="1" x14ac:dyDescent="0.4">
      <c r="A42" s="145" t="s">
        <v>74</v>
      </c>
      <c r="B42" s="146">
        <v>1</v>
      </c>
      <c r="C42" s="167" t="s">
        <v>75</v>
      </c>
      <c r="D42" s="168">
        <f>AVERAGE(D38:D41)</f>
        <v>28247571.666666668</v>
      </c>
      <c r="E42" s="169">
        <f>AVERAGE(E38:E41)</f>
        <v>22413508.196778383</v>
      </c>
      <c r="F42" s="168">
        <f>AVERAGE(F38:F41)</f>
        <v>27305373.666666668</v>
      </c>
      <c r="G42" s="170">
        <f>AVERAGE(G38:G41)</f>
        <v>22474187.621219467</v>
      </c>
      <c r="H42" s="171"/>
    </row>
    <row r="43" spans="1:14" ht="26.25" customHeight="1" x14ac:dyDescent="0.4">
      <c r="A43" s="145" t="s">
        <v>76</v>
      </c>
      <c r="B43" s="146">
        <v>1</v>
      </c>
      <c r="C43" s="172" t="s">
        <v>77</v>
      </c>
      <c r="D43" s="173">
        <v>22.8</v>
      </c>
      <c r="E43" s="161"/>
      <c r="F43" s="173">
        <v>21.98</v>
      </c>
      <c r="H43" s="171"/>
    </row>
    <row r="44" spans="1:14" ht="26.25" customHeight="1" x14ac:dyDescent="0.4">
      <c r="A44" s="145" t="s">
        <v>78</v>
      </c>
      <c r="B44" s="146">
        <v>1</v>
      </c>
      <c r="C44" s="174" t="s">
        <v>79</v>
      </c>
      <c r="D44" s="175">
        <f>D43*$B$34</f>
        <v>19.746060230511841</v>
      </c>
      <c r="E44" s="176"/>
      <c r="F44" s="175">
        <f>F43*$B$34</f>
        <v>19.035894906432027</v>
      </c>
      <c r="H44" s="171"/>
    </row>
    <row r="45" spans="1:14" ht="19.5" customHeight="1" x14ac:dyDescent="0.3">
      <c r="A45" s="145" t="s">
        <v>80</v>
      </c>
      <c r="B45" s="177">
        <f>(B44/B43)*(B42/B41)*(B40/B39)*(B38/B37)*B36</f>
        <v>66.666666666666671</v>
      </c>
      <c r="C45" s="174" t="s">
        <v>81</v>
      </c>
      <c r="D45" s="178">
        <f>D44*$B$30/100</f>
        <v>16.803897256165577</v>
      </c>
      <c r="E45" s="179"/>
      <c r="F45" s="178">
        <f>F44*$B$30/100</f>
        <v>16.199546565373655</v>
      </c>
      <c r="H45" s="171"/>
    </row>
    <row r="46" spans="1:14" ht="19.5" customHeight="1" x14ac:dyDescent="0.3">
      <c r="A46" s="329" t="s">
        <v>82</v>
      </c>
      <c r="B46" s="330"/>
      <c r="C46" s="174" t="s">
        <v>83</v>
      </c>
      <c r="D46" s="180">
        <f>D45/$B$45</f>
        <v>0.25205845884248362</v>
      </c>
      <c r="E46" s="181"/>
      <c r="F46" s="182">
        <f>F45/$B$45</f>
        <v>0.2429931984806048</v>
      </c>
      <c r="H46" s="171"/>
    </row>
    <row r="47" spans="1:14" ht="27" customHeight="1" x14ac:dyDescent="0.4">
      <c r="A47" s="331"/>
      <c r="B47" s="332"/>
      <c r="C47" s="183" t="s">
        <v>84</v>
      </c>
      <c r="D47" s="184">
        <v>0.2</v>
      </c>
      <c r="E47" s="185"/>
      <c r="F47" s="181"/>
      <c r="H47" s="171"/>
    </row>
    <row r="48" spans="1:14" ht="18.75" x14ac:dyDescent="0.3">
      <c r="C48" s="186" t="s">
        <v>85</v>
      </c>
      <c r="D48" s="178">
        <f>D47*$B$45</f>
        <v>13.333333333333336</v>
      </c>
      <c r="F48" s="187"/>
      <c r="H48" s="171"/>
    </row>
    <row r="49" spans="1:12" ht="19.5" customHeight="1" x14ac:dyDescent="0.3">
      <c r="C49" s="188" t="s">
        <v>86</v>
      </c>
      <c r="D49" s="189">
        <f>D48/B34</f>
        <v>15.395476183661984</v>
      </c>
      <c r="F49" s="187"/>
      <c r="H49" s="171"/>
    </row>
    <row r="50" spans="1:12" ht="18.75" x14ac:dyDescent="0.3">
      <c r="C50" s="143" t="s">
        <v>87</v>
      </c>
      <c r="D50" s="190">
        <f>AVERAGE(E38:E41,G38:G41)</f>
        <v>22443847.908998925</v>
      </c>
      <c r="F50" s="191"/>
      <c r="H50" s="171"/>
    </row>
    <row r="51" spans="1:12" ht="18.75" x14ac:dyDescent="0.3">
      <c r="C51" s="145" t="s">
        <v>88</v>
      </c>
      <c r="D51" s="192">
        <f>STDEV(E38:E41,G38:G41)/D50</f>
        <v>2.0037904407585517E-3</v>
      </c>
      <c r="F51" s="191"/>
      <c r="H51" s="171"/>
    </row>
    <row r="52" spans="1:12" ht="19.5" customHeight="1" x14ac:dyDescent="0.3">
      <c r="C52" s="193" t="s">
        <v>20</v>
      </c>
      <c r="D52" s="194">
        <f>COUNT(E38:E41,G38:G41)</f>
        <v>6</v>
      </c>
      <c r="F52" s="191"/>
    </row>
    <row r="54" spans="1:12" ht="18.75" x14ac:dyDescent="0.3">
      <c r="A54" s="195" t="s">
        <v>1</v>
      </c>
      <c r="B54" s="196" t="s">
        <v>89</v>
      </c>
    </row>
    <row r="55" spans="1:12" ht="18.75" x14ac:dyDescent="0.3">
      <c r="A55" s="120" t="s">
        <v>90</v>
      </c>
      <c r="B55" s="197" t="str">
        <f>B21</f>
        <v xml:space="preserve">Each capsule contains: Ampicillin Trihydrate BP equivalent to Ampicillin B.P. 500mg </v>
      </c>
    </row>
    <row r="56" spans="1:12" ht="26.25" customHeight="1" x14ac:dyDescent="0.4">
      <c r="A56" s="198" t="s">
        <v>91</v>
      </c>
      <c r="B56" s="199">
        <v>500</v>
      </c>
      <c r="C56" s="120" t="str">
        <f>B20</f>
        <v>Ampicillin BP</v>
      </c>
      <c r="H56" s="200"/>
    </row>
    <row r="57" spans="1:12" ht="18.75" x14ac:dyDescent="0.3">
      <c r="A57" s="197" t="s">
        <v>92</v>
      </c>
      <c r="B57" s="289">
        <f>Uniformity!D43</f>
        <v>593.89650000000006</v>
      </c>
      <c r="H57" s="200"/>
    </row>
    <row r="58" spans="1:12" ht="19.5" customHeight="1" x14ac:dyDescent="0.3">
      <c r="H58" s="200"/>
    </row>
    <row r="59" spans="1:12" s="14" customFormat="1" ht="27" customHeight="1" x14ac:dyDescent="0.4">
      <c r="A59" s="143" t="s">
        <v>93</v>
      </c>
      <c r="B59" s="144">
        <v>100</v>
      </c>
      <c r="C59" s="120"/>
      <c r="D59" s="201" t="s">
        <v>94</v>
      </c>
      <c r="E59" s="202" t="s">
        <v>66</v>
      </c>
      <c r="F59" s="202" t="s">
        <v>67</v>
      </c>
      <c r="G59" s="202" t="s">
        <v>95</v>
      </c>
      <c r="H59" s="147" t="s">
        <v>96</v>
      </c>
      <c r="L59" s="133"/>
    </row>
    <row r="60" spans="1:12" s="14" customFormat="1" ht="26.25" customHeight="1" x14ac:dyDescent="0.4">
      <c r="A60" s="145" t="s">
        <v>97</v>
      </c>
      <c r="B60" s="146">
        <v>4</v>
      </c>
      <c r="C60" s="333" t="s">
        <v>98</v>
      </c>
      <c r="D60" s="336">
        <v>140.97</v>
      </c>
      <c r="E60" s="203">
        <v>1</v>
      </c>
      <c r="F60" s="204">
        <v>26144509</v>
      </c>
      <c r="G60" s="290">
        <f>IF(ISBLANK(F60),"-",(F60/$D$50*$D$47*$B$68)*($B$57/$D$60))</f>
        <v>490.7578319356532</v>
      </c>
      <c r="H60" s="205">
        <f t="shared" ref="H60:H71" si="0">IF(ISBLANK(F60),"-",G60/$B$56)</f>
        <v>0.9815156638713064</v>
      </c>
      <c r="L60" s="133"/>
    </row>
    <row r="61" spans="1:12" s="14" customFormat="1" ht="26.25" customHeight="1" x14ac:dyDescent="0.4">
      <c r="A61" s="145" t="s">
        <v>99</v>
      </c>
      <c r="B61" s="146">
        <v>20</v>
      </c>
      <c r="C61" s="334"/>
      <c r="D61" s="337"/>
      <c r="E61" s="206">
        <v>2</v>
      </c>
      <c r="F61" s="158">
        <v>26335699</v>
      </c>
      <c r="G61" s="291">
        <f>IF(ISBLANK(F61),"-",(F61/$D$50*$D$47*$B$68)*($B$57/$D$60))</f>
        <v>494.34665396661114</v>
      </c>
      <c r="H61" s="207">
        <f t="shared" si="0"/>
        <v>0.9886933079332223</v>
      </c>
      <c r="L61" s="133"/>
    </row>
    <row r="62" spans="1:12" s="14" customFormat="1" ht="26.25" customHeight="1" x14ac:dyDescent="0.4">
      <c r="A62" s="145" t="s">
        <v>100</v>
      </c>
      <c r="B62" s="146">
        <v>1</v>
      </c>
      <c r="C62" s="334"/>
      <c r="D62" s="337"/>
      <c r="E62" s="206">
        <v>3</v>
      </c>
      <c r="F62" s="208">
        <v>26183151</v>
      </c>
      <c r="G62" s="291">
        <f>IF(ISBLANK(F62),"-",(F62/$D$50*$D$47*$B$68)*($B$57/$D$60))</f>
        <v>491.48317981430938</v>
      </c>
      <c r="H62" s="207">
        <f t="shared" si="0"/>
        <v>0.98296635962861878</v>
      </c>
      <c r="L62" s="133"/>
    </row>
    <row r="63" spans="1:12" ht="27" customHeight="1" x14ac:dyDescent="0.4">
      <c r="A63" s="145" t="s">
        <v>101</v>
      </c>
      <c r="B63" s="146">
        <v>1</v>
      </c>
      <c r="C63" s="335"/>
      <c r="D63" s="338"/>
      <c r="E63" s="209">
        <v>4</v>
      </c>
      <c r="F63" s="210"/>
      <c r="G63" s="291" t="str">
        <f>IF(ISBLANK(F63),"-",(F63/$D$50*$D$47*$B$68)*($B$57/$D$60))</f>
        <v>-</v>
      </c>
      <c r="H63" s="207" t="str">
        <f t="shared" si="0"/>
        <v>-</v>
      </c>
    </row>
    <row r="64" spans="1:12" ht="26.25" customHeight="1" x14ac:dyDescent="0.4">
      <c r="A64" s="145" t="s">
        <v>102</v>
      </c>
      <c r="B64" s="146">
        <v>1</v>
      </c>
      <c r="C64" s="333" t="s">
        <v>103</v>
      </c>
      <c r="D64" s="336">
        <v>156.74</v>
      </c>
      <c r="E64" s="203">
        <v>1</v>
      </c>
      <c r="F64" s="204">
        <v>29170391</v>
      </c>
      <c r="G64" s="292">
        <f>IF(ISBLANK(F64),"-",(F64/$D$50*$D$47*$B$68)*($B$57/$D$64))</f>
        <v>492.4655518541943</v>
      </c>
      <c r="H64" s="211">
        <f t="shared" si="0"/>
        <v>0.98493110370838866</v>
      </c>
    </row>
    <row r="65" spans="1:8" ht="26.25" customHeight="1" x14ac:dyDescent="0.4">
      <c r="A65" s="145" t="s">
        <v>104</v>
      </c>
      <c r="B65" s="146">
        <v>1</v>
      </c>
      <c r="C65" s="334"/>
      <c r="D65" s="337"/>
      <c r="E65" s="206">
        <v>2</v>
      </c>
      <c r="F65" s="158">
        <v>29200447</v>
      </c>
      <c r="G65" s="293">
        <f>IF(ISBLANK(F65),"-",(F65/$D$50*$D$47*$B$68)*($B$57/$D$64))</f>
        <v>492.97296859147866</v>
      </c>
      <c r="H65" s="212">
        <f t="shared" si="0"/>
        <v>0.98594593718295731</v>
      </c>
    </row>
    <row r="66" spans="1:8" ht="26.25" customHeight="1" x14ac:dyDescent="0.4">
      <c r="A66" s="145" t="s">
        <v>105</v>
      </c>
      <c r="B66" s="146">
        <v>1</v>
      </c>
      <c r="C66" s="334"/>
      <c r="D66" s="337"/>
      <c r="E66" s="206">
        <v>3</v>
      </c>
      <c r="F66" s="158">
        <v>29081157</v>
      </c>
      <c r="G66" s="293">
        <f>IF(ISBLANK(F66),"-",(F66/$D$50*$D$47*$B$68)*($B$57/$D$64))</f>
        <v>490.95906978289975</v>
      </c>
      <c r="H66" s="212">
        <f t="shared" si="0"/>
        <v>0.98191813956579954</v>
      </c>
    </row>
    <row r="67" spans="1:8" ht="27" customHeight="1" x14ac:dyDescent="0.4">
      <c r="A67" s="145" t="s">
        <v>106</v>
      </c>
      <c r="B67" s="146">
        <v>1</v>
      </c>
      <c r="C67" s="335"/>
      <c r="D67" s="338"/>
      <c r="E67" s="209">
        <v>4</v>
      </c>
      <c r="F67" s="210"/>
      <c r="G67" s="294" t="str">
        <f>IF(ISBLANK(F67),"-",(F67/$D$50*$D$47*$B$68)*($B$57/$D$64))</f>
        <v>-</v>
      </c>
      <c r="H67" s="213" t="str">
        <f t="shared" si="0"/>
        <v>-</v>
      </c>
    </row>
    <row r="68" spans="1:8" ht="26.25" customHeight="1" x14ac:dyDescent="0.4">
      <c r="A68" s="145" t="s">
        <v>107</v>
      </c>
      <c r="B68" s="214">
        <f>(B67/B66)*(B65/B64)*(B63/B62)*(B61/B60)*B59</f>
        <v>500</v>
      </c>
      <c r="C68" s="333" t="s">
        <v>108</v>
      </c>
      <c r="D68" s="336">
        <v>150.18</v>
      </c>
      <c r="E68" s="203">
        <v>1</v>
      </c>
      <c r="F68" s="204">
        <v>28012675</v>
      </c>
      <c r="G68" s="292">
        <f>IF(ISBLANK(F68),"-",(F68/$D$50*$D$47*$B$68)*($B$57/$D$68))</f>
        <v>493.57815641295821</v>
      </c>
      <c r="H68" s="207">
        <f t="shared" si="0"/>
        <v>0.98715631282591643</v>
      </c>
    </row>
    <row r="69" spans="1:8" ht="27" customHeight="1" x14ac:dyDescent="0.4">
      <c r="A69" s="193" t="s">
        <v>109</v>
      </c>
      <c r="B69" s="215">
        <f>(D47*B68)/B56*B57</f>
        <v>118.77930000000002</v>
      </c>
      <c r="C69" s="334"/>
      <c r="D69" s="337"/>
      <c r="E69" s="206">
        <v>2</v>
      </c>
      <c r="F69" s="158">
        <v>27848226</v>
      </c>
      <c r="G69" s="293">
        <f>IF(ISBLANK(F69),"-",(F69/$D$50*$D$47*$B$68)*($B$57/$D$68))</f>
        <v>490.68059542515709</v>
      </c>
      <c r="H69" s="207">
        <f t="shared" si="0"/>
        <v>0.98136119085031415</v>
      </c>
    </row>
    <row r="70" spans="1:8" ht="26.25" customHeight="1" x14ac:dyDescent="0.4">
      <c r="A70" s="346" t="s">
        <v>82</v>
      </c>
      <c r="B70" s="347"/>
      <c r="C70" s="334"/>
      <c r="D70" s="337"/>
      <c r="E70" s="206">
        <v>3</v>
      </c>
      <c r="F70" s="158">
        <v>27871352</v>
      </c>
      <c r="G70" s="293">
        <f>IF(ISBLANK(F70),"-",(F70/$D$50*$D$47*$B$68)*($B$57/$D$68))</f>
        <v>491.08807127118769</v>
      </c>
      <c r="H70" s="207">
        <f t="shared" si="0"/>
        <v>0.9821761425423754</v>
      </c>
    </row>
    <row r="71" spans="1:8" ht="27" customHeight="1" x14ac:dyDescent="0.4">
      <c r="A71" s="348"/>
      <c r="B71" s="349"/>
      <c r="C71" s="345"/>
      <c r="D71" s="338"/>
      <c r="E71" s="209">
        <v>4</v>
      </c>
      <c r="F71" s="210"/>
      <c r="G71" s="294" t="str">
        <f>IF(ISBLANK(F71),"-",(F71/$D$50*$D$47*$B$68)*($B$57/$D$68))</f>
        <v>-</v>
      </c>
      <c r="H71" s="216" t="str">
        <f t="shared" si="0"/>
        <v>-</v>
      </c>
    </row>
    <row r="72" spans="1:8" ht="26.25" customHeight="1" x14ac:dyDescent="0.4">
      <c r="A72" s="217"/>
      <c r="B72" s="217"/>
      <c r="C72" s="217"/>
      <c r="D72" s="217"/>
      <c r="E72" s="217"/>
      <c r="F72" s="219" t="s">
        <v>75</v>
      </c>
      <c r="G72" s="299">
        <f>AVERAGE(G60:G71)</f>
        <v>492.03689767271658</v>
      </c>
      <c r="H72" s="220">
        <f>AVERAGE(H60:H71)</f>
        <v>0.98407379534543316</v>
      </c>
    </row>
    <row r="73" spans="1:8" ht="26.25" customHeight="1" x14ac:dyDescent="0.4">
      <c r="C73" s="217"/>
      <c r="D73" s="217"/>
      <c r="E73" s="217"/>
      <c r="F73" s="221" t="s">
        <v>88</v>
      </c>
      <c r="G73" s="295">
        <f>STDEV(G60:G71)/G72</f>
        <v>2.7469482986850649E-3</v>
      </c>
      <c r="H73" s="295">
        <f>STDEV(H60:H71)/H72</f>
        <v>2.7469482986850679E-3</v>
      </c>
    </row>
    <row r="74" spans="1:8" ht="27" customHeight="1" x14ac:dyDescent="0.4">
      <c r="A74" s="217"/>
      <c r="B74" s="217"/>
      <c r="C74" s="218"/>
      <c r="D74" s="218"/>
      <c r="E74" s="222"/>
      <c r="F74" s="223" t="s">
        <v>20</v>
      </c>
      <c r="G74" s="224">
        <f>COUNT(G60:G71)</f>
        <v>9</v>
      </c>
      <c r="H74" s="224">
        <f>COUNT(H60:H71)</f>
        <v>9</v>
      </c>
    </row>
    <row r="76" spans="1:8" ht="26.25" customHeight="1" x14ac:dyDescent="0.4">
      <c r="A76" s="129" t="s">
        <v>110</v>
      </c>
      <c r="B76" s="225" t="s">
        <v>111</v>
      </c>
      <c r="C76" s="341" t="str">
        <f>B20</f>
        <v>Ampicillin BP</v>
      </c>
      <c r="D76" s="341"/>
      <c r="E76" s="226" t="s">
        <v>112</v>
      </c>
      <c r="F76" s="226"/>
      <c r="G76" s="227">
        <f>H72</f>
        <v>0.98407379534543316</v>
      </c>
      <c r="H76" s="228"/>
    </row>
    <row r="77" spans="1:8" ht="18.75" x14ac:dyDescent="0.3">
      <c r="A77" s="128" t="s">
        <v>113</v>
      </c>
      <c r="B77" s="128" t="s">
        <v>114</v>
      </c>
    </row>
    <row r="78" spans="1:8" ht="18.75" x14ac:dyDescent="0.3">
      <c r="A78" s="128"/>
      <c r="B78" s="128"/>
    </row>
    <row r="79" spans="1:8" ht="26.25" customHeight="1" x14ac:dyDescent="0.4">
      <c r="A79" s="129" t="s">
        <v>4</v>
      </c>
      <c r="B79" s="327" t="str">
        <f>B26</f>
        <v>Ampicillin Trihydrate</v>
      </c>
      <c r="C79" s="327"/>
    </row>
    <row r="80" spans="1:8" ht="26.25" customHeight="1" x14ac:dyDescent="0.4">
      <c r="A80" s="130" t="s">
        <v>52</v>
      </c>
      <c r="B80" s="327">
        <f>B27</f>
        <v>1213090119</v>
      </c>
      <c r="C80" s="327"/>
    </row>
    <row r="81" spans="1:12" ht="27" customHeight="1" x14ac:dyDescent="0.4">
      <c r="A81" s="130" t="s">
        <v>6</v>
      </c>
      <c r="B81" s="229">
        <v>98.32</v>
      </c>
    </row>
    <row r="82" spans="1:12" s="14" customFormat="1" ht="27" customHeight="1" x14ac:dyDescent="0.4">
      <c r="A82" s="130" t="s">
        <v>53</v>
      </c>
      <c r="B82" s="132">
        <v>13.22</v>
      </c>
      <c r="C82" s="318" t="s">
        <v>54</v>
      </c>
      <c r="D82" s="319"/>
      <c r="E82" s="319"/>
      <c r="F82" s="319"/>
      <c r="G82" s="320"/>
      <c r="I82" s="133"/>
      <c r="J82" s="133"/>
      <c r="K82" s="133"/>
      <c r="L82" s="133"/>
    </row>
    <row r="83" spans="1:12" s="14" customFormat="1" ht="19.5" customHeight="1" x14ac:dyDescent="0.3">
      <c r="A83" s="130" t="s">
        <v>55</v>
      </c>
      <c r="B83" s="134">
        <f>B81-B82</f>
        <v>85.1</v>
      </c>
      <c r="C83" s="135"/>
      <c r="D83" s="135"/>
      <c r="E83" s="135"/>
      <c r="F83" s="135"/>
      <c r="G83" s="136"/>
      <c r="I83" s="133"/>
      <c r="J83" s="133"/>
      <c r="K83" s="133"/>
      <c r="L83" s="133"/>
    </row>
    <row r="84" spans="1:12" s="14" customFormat="1" ht="27" customHeight="1" x14ac:dyDescent="0.4">
      <c r="A84" s="130" t="s">
        <v>56</v>
      </c>
      <c r="B84" s="137">
        <v>349.41</v>
      </c>
      <c r="C84" s="321" t="s">
        <v>115</v>
      </c>
      <c r="D84" s="322"/>
      <c r="E84" s="322"/>
      <c r="F84" s="322"/>
      <c r="G84" s="322"/>
      <c r="H84" s="323"/>
      <c r="I84" s="133"/>
      <c r="J84" s="133"/>
      <c r="K84" s="133"/>
      <c r="L84" s="133"/>
    </row>
    <row r="85" spans="1:12" s="14" customFormat="1" ht="27" customHeight="1" x14ac:dyDescent="0.4">
      <c r="A85" s="130" t="s">
        <v>58</v>
      </c>
      <c r="B85" s="137">
        <v>403.45</v>
      </c>
      <c r="C85" s="321" t="s">
        <v>116</v>
      </c>
      <c r="D85" s="322"/>
      <c r="E85" s="322"/>
      <c r="F85" s="322"/>
      <c r="G85" s="322"/>
      <c r="H85" s="323"/>
      <c r="I85" s="133"/>
      <c r="J85" s="133"/>
      <c r="K85" s="133"/>
      <c r="L85" s="133"/>
    </row>
    <row r="86" spans="1:12" s="14" customFormat="1" ht="18.75" x14ac:dyDescent="0.3">
      <c r="A86" s="130"/>
      <c r="B86" s="140"/>
      <c r="C86" s="141"/>
      <c r="D86" s="141"/>
      <c r="E86" s="141"/>
      <c r="F86" s="141"/>
      <c r="G86" s="141"/>
      <c r="H86" s="141"/>
      <c r="I86" s="133"/>
      <c r="J86" s="133"/>
      <c r="K86" s="133"/>
      <c r="L86" s="133"/>
    </row>
    <row r="87" spans="1:12" s="14" customFormat="1" ht="18.75" x14ac:dyDescent="0.3">
      <c r="A87" s="130" t="s">
        <v>60</v>
      </c>
      <c r="B87" s="142">
        <f>B84/B85</f>
        <v>0.86605527326806309</v>
      </c>
      <c r="C87" s="120" t="s">
        <v>61</v>
      </c>
      <c r="D87" s="120"/>
      <c r="E87" s="120"/>
      <c r="F87" s="120"/>
      <c r="G87" s="120"/>
      <c r="I87" s="133"/>
      <c r="J87" s="133"/>
      <c r="K87" s="133"/>
      <c r="L87" s="133"/>
    </row>
    <row r="88" spans="1:12" ht="19.5" customHeight="1" x14ac:dyDescent="0.3">
      <c r="A88" s="128"/>
      <c r="B88" s="128"/>
    </row>
    <row r="89" spans="1:12" ht="27" customHeight="1" x14ac:dyDescent="0.4">
      <c r="A89" s="143" t="s">
        <v>62</v>
      </c>
      <c r="B89" s="144">
        <v>100</v>
      </c>
      <c r="D89" s="230" t="s">
        <v>63</v>
      </c>
      <c r="E89" s="231"/>
      <c r="F89" s="324" t="s">
        <v>64</v>
      </c>
      <c r="G89" s="326"/>
    </row>
    <row r="90" spans="1:12" ht="27" customHeight="1" x14ac:dyDescent="0.4">
      <c r="A90" s="145" t="s">
        <v>65</v>
      </c>
      <c r="B90" s="146">
        <v>1</v>
      </c>
      <c r="C90" s="232" t="s">
        <v>66</v>
      </c>
      <c r="D90" s="148" t="s">
        <v>67</v>
      </c>
      <c r="E90" s="149" t="s">
        <v>68</v>
      </c>
      <c r="F90" s="148" t="s">
        <v>67</v>
      </c>
      <c r="G90" s="233" t="s">
        <v>68</v>
      </c>
      <c r="I90" s="151" t="s">
        <v>69</v>
      </c>
    </row>
    <row r="91" spans="1:12" ht="26.25" customHeight="1" x14ac:dyDescent="0.4">
      <c r="A91" s="145" t="s">
        <v>70</v>
      </c>
      <c r="B91" s="146">
        <v>1</v>
      </c>
      <c r="C91" s="234">
        <v>1</v>
      </c>
      <c r="D91" s="153">
        <v>40528579</v>
      </c>
      <c r="E91" s="154">
        <f>IF(ISBLANK(D91),"-",$D$101/$D$98*D91)</f>
        <v>131681788.48754743</v>
      </c>
      <c r="F91" s="153">
        <v>53659437</v>
      </c>
      <c r="G91" s="155">
        <f>IF(ISBLANK(F91),"-",$D$101/$F$98*F91)</f>
        <v>134872053.636989</v>
      </c>
      <c r="I91" s="156"/>
    </row>
    <row r="92" spans="1:12" ht="26.25" customHeight="1" x14ac:dyDescent="0.4">
      <c r="A92" s="145" t="s">
        <v>71</v>
      </c>
      <c r="B92" s="146">
        <v>1</v>
      </c>
      <c r="C92" s="218">
        <v>2</v>
      </c>
      <c r="D92" s="158">
        <v>40446441</v>
      </c>
      <c r="E92" s="159">
        <f>IF(ISBLANK(D92),"-",$D$101/$D$98*D92)</f>
        <v>131414913.13663048</v>
      </c>
      <c r="F92" s="158">
        <v>53748424</v>
      </c>
      <c r="G92" s="160">
        <f>IF(ISBLANK(F92),"-",$D$101/$F$98*F92)</f>
        <v>135095720.90053099</v>
      </c>
      <c r="I92" s="328">
        <f>ABS((F96/D96*D95)-F95)/D95</f>
        <v>3.5544747261296555E-2</v>
      </c>
    </row>
    <row r="93" spans="1:12" ht="26.25" customHeight="1" x14ac:dyDescent="0.4">
      <c r="A93" s="145" t="s">
        <v>72</v>
      </c>
      <c r="B93" s="146">
        <v>1</v>
      </c>
      <c r="C93" s="218">
        <v>3</v>
      </c>
      <c r="D93" s="158">
        <v>40427264</v>
      </c>
      <c r="E93" s="159">
        <f>IF(ISBLANK(D93),"-",$D$101/$D$98*D93)</f>
        <v>131352604.96496165</v>
      </c>
      <c r="F93" s="158">
        <v>53840736</v>
      </c>
      <c r="G93" s="160">
        <f>IF(ISBLANK(F93),"-",$D$101/$F$98*F93)</f>
        <v>135327745.49324778</v>
      </c>
      <c r="I93" s="328"/>
    </row>
    <row r="94" spans="1:12" ht="27" customHeight="1" x14ac:dyDescent="0.4">
      <c r="A94" s="145" t="s">
        <v>73</v>
      </c>
      <c r="B94" s="146">
        <v>1</v>
      </c>
      <c r="C94" s="235">
        <v>4</v>
      </c>
      <c r="D94" s="163"/>
      <c r="E94" s="164" t="str">
        <f>IF(ISBLANK(D94),"-",$D$101/$D$98*D94)</f>
        <v>-</v>
      </c>
      <c r="F94" s="236"/>
      <c r="G94" s="165" t="str">
        <f>IF(ISBLANK(F94),"-",$D$101/$F$98*F94)</f>
        <v>-</v>
      </c>
      <c r="I94" s="166"/>
    </row>
    <row r="95" spans="1:12" ht="27" customHeight="1" x14ac:dyDescent="0.4">
      <c r="A95" s="145" t="s">
        <v>74</v>
      </c>
      <c r="B95" s="146">
        <v>1</v>
      </c>
      <c r="C95" s="237" t="s">
        <v>75</v>
      </c>
      <c r="D95" s="238">
        <f>AVERAGE(D91:D94)</f>
        <v>40467428</v>
      </c>
      <c r="E95" s="169">
        <f>AVERAGE(E91:E94)</f>
        <v>131483102.19637986</v>
      </c>
      <c r="F95" s="239">
        <f>AVERAGE(F91:F94)</f>
        <v>53749532.333333336</v>
      </c>
      <c r="G95" s="240">
        <f>AVERAGE(G91:G94)</f>
        <v>135098506.67692259</v>
      </c>
    </row>
    <row r="96" spans="1:12" ht="26.25" customHeight="1" x14ac:dyDescent="0.4">
      <c r="A96" s="145" t="s">
        <v>76</v>
      </c>
      <c r="B96" s="131">
        <v>1</v>
      </c>
      <c r="C96" s="241" t="s">
        <v>117</v>
      </c>
      <c r="D96" s="242">
        <v>23.2</v>
      </c>
      <c r="E96" s="161"/>
      <c r="F96" s="173">
        <v>29.99</v>
      </c>
    </row>
    <row r="97" spans="1:10" ht="26.25" customHeight="1" x14ac:dyDescent="0.4">
      <c r="A97" s="145" t="s">
        <v>78</v>
      </c>
      <c r="B97" s="131">
        <v>1</v>
      </c>
      <c r="C97" s="243" t="s">
        <v>118</v>
      </c>
      <c r="D97" s="244">
        <f>D96*$B$87</f>
        <v>20.092482339819064</v>
      </c>
      <c r="E97" s="176"/>
      <c r="F97" s="175">
        <f>F96*$B$87</f>
        <v>25.97299764530921</v>
      </c>
    </row>
    <row r="98" spans="1:10" ht="19.5" customHeight="1" x14ac:dyDescent="0.3">
      <c r="A98" s="145" t="s">
        <v>80</v>
      </c>
      <c r="B98" s="245">
        <f>(B97/B96)*(B95/B94)*(B93/B92)*(B91/B90)*B89</f>
        <v>100</v>
      </c>
      <c r="C98" s="243" t="s">
        <v>119</v>
      </c>
      <c r="D98" s="246">
        <f>D97*$B$83/100</f>
        <v>17.098702471186023</v>
      </c>
      <c r="E98" s="179"/>
      <c r="F98" s="178">
        <f>F97*$B$83/100</f>
        <v>22.103020996158133</v>
      </c>
    </row>
    <row r="99" spans="1:10" ht="19.5" customHeight="1" x14ac:dyDescent="0.3">
      <c r="A99" s="329" t="s">
        <v>82</v>
      </c>
      <c r="B99" s="343"/>
      <c r="C99" s="243" t="s">
        <v>120</v>
      </c>
      <c r="D99" s="247">
        <f>D98/$B$98</f>
        <v>0.17098702471186022</v>
      </c>
      <c r="E99" s="179"/>
      <c r="F99" s="182">
        <f>F98/$B$98</f>
        <v>0.22103020996158132</v>
      </c>
      <c r="G99" s="248"/>
      <c r="H99" s="171"/>
    </row>
    <row r="100" spans="1:10" ht="19.5" customHeight="1" x14ac:dyDescent="0.3">
      <c r="A100" s="331"/>
      <c r="B100" s="344"/>
      <c r="C100" s="243" t="s">
        <v>84</v>
      </c>
      <c r="D100" s="249">
        <f>$B$56/$B$116</f>
        <v>0.55555555555555558</v>
      </c>
      <c r="F100" s="187"/>
      <c r="G100" s="250"/>
      <c r="H100" s="171"/>
    </row>
    <row r="101" spans="1:10" ht="18.75" x14ac:dyDescent="0.3">
      <c r="C101" s="243" t="s">
        <v>85</v>
      </c>
      <c r="D101" s="244">
        <f>D100*$B$98</f>
        <v>55.555555555555557</v>
      </c>
      <c r="F101" s="187"/>
      <c r="G101" s="248"/>
      <c r="H101" s="171"/>
    </row>
    <row r="102" spans="1:10" ht="19.5" customHeight="1" x14ac:dyDescent="0.3">
      <c r="C102" s="251" t="s">
        <v>86</v>
      </c>
      <c r="D102" s="252">
        <f>D101/B34</f>
        <v>64.147817431924921</v>
      </c>
      <c r="F102" s="191"/>
      <c r="G102" s="248"/>
      <c r="H102" s="171"/>
      <c r="J102" s="253"/>
    </row>
    <row r="103" spans="1:10" ht="18.75" x14ac:dyDescent="0.3">
      <c r="C103" s="254" t="s">
        <v>121</v>
      </c>
      <c r="D103" s="255">
        <f>AVERAGE(E91:E94,G91:G94)</f>
        <v>133290804.43665123</v>
      </c>
      <c r="F103" s="191"/>
      <c r="G103" s="256"/>
      <c r="H103" s="171"/>
      <c r="J103" s="257"/>
    </row>
    <row r="104" spans="1:10" ht="18.75" x14ac:dyDescent="0.3">
      <c r="C104" s="221" t="s">
        <v>88</v>
      </c>
      <c r="D104" s="258">
        <f>STDEV(E91:E94,G91:G94)/D103</f>
        <v>1.4918907590996301E-2</v>
      </c>
      <c r="F104" s="191"/>
      <c r="G104" s="248"/>
      <c r="H104" s="171"/>
      <c r="J104" s="257"/>
    </row>
    <row r="105" spans="1:10" ht="19.5" customHeight="1" x14ac:dyDescent="0.3">
      <c r="C105" s="223" t="s">
        <v>20</v>
      </c>
      <c r="D105" s="259">
        <f>COUNT(E91:E94,G91:G94)</f>
        <v>6</v>
      </c>
      <c r="F105" s="191"/>
      <c r="G105" s="248"/>
      <c r="H105" s="171"/>
      <c r="J105" s="257"/>
    </row>
    <row r="106" spans="1:10" ht="19.5" customHeight="1" x14ac:dyDescent="0.3">
      <c r="A106" s="195"/>
      <c r="B106" s="195"/>
      <c r="C106" s="195"/>
      <c r="D106" s="195"/>
      <c r="E106" s="195"/>
    </row>
    <row r="107" spans="1:10" ht="26.25" customHeight="1" x14ac:dyDescent="0.4">
      <c r="A107" s="143" t="s">
        <v>122</v>
      </c>
      <c r="B107" s="144">
        <v>900</v>
      </c>
      <c r="C107" s="260" t="s">
        <v>40</v>
      </c>
      <c r="D107" s="261" t="s">
        <v>67</v>
      </c>
      <c r="E107" s="262" t="s">
        <v>123</v>
      </c>
      <c r="F107" s="263" t="s">
        <v>124</v>
      </c>
    </row>
    <row r="108" spans="1:10" ht="26.25" customHeight="1" x14ac:dyDescent="0.4">
      <c r="A108" s="145" t="s">
        <v>125</v>
      </c>
      <c r="B108" s="146">
        <v>1</v>
      </c>
      <c r="C108" s="264">
        <v>1</v>
      </c>
      <c r="D108" s="265">
        <v>117799391</v>
      </c>
      <c r="E108" s="296">
        <f t="shared" ref="E108:E113" si="1">IF(ISBLANK(D108),"-",D108/$D$103*$D$100*$B$116)</f>
        <v>441.88866403003146</v>
      </c>
      <c r="F108" s="266">
        <f t="shared" ref="F108:F113" si="2">IF(ISBLANK(D108), "-", E108/$B$56)</f>
        <v>0.88377732806006293</v>
      </c>
    </row>
    <row r="109" spans="1:10" ht="26.25" customHeight="1" x14ac:dyDescent="0.4">
      <c r="A109" s="145" t="s">
        <v>99</v>
      </c>
      <c r="B109" s="146">
        <v>1</v>
      </c>
      <c r="C109" s="264">
        <v>2</v>
      </c>
      <c r="D109" s="265">
        <v>113466660</v>
      </c>
      <c r="E109" s="297">
        <f t="shared" si="1"/>
        <v>425.63573863764549</v>
      </c>
      <c r="F109" s="267">
        <f t="shared" si="2"/>
        <v>0.85127147727529096</v>
      </c>
    </row>
    <row r="110" spans="1:10" ht="26.25" customHeight="1" x14ac:dyDescent="0.4">
      <c r="A110" s="145" t="s">
        <v>100</v>
      </c>
      <c r="B110" s="146">
        <v>1</v>
      </c>
      <c r="C110" s="264">
        <v>3</v>
      </c>
      <c r="D110" s="265">
        <v>125943662</v>
      </c>
      <c r="E110" s="297">
        <f t="shared" si="1"/>
        <v>472.43942495619388</v>
      </c>
      <c r="F110" s="267">
        <f t="shared" si="2"/>
        <v>0.9448788499123878</v>
      </c>
    </row>
    <row r="111" spans="1:10" ht="26.25" customHeight="1" x14ac:dyDescent="0.4">
      <c r="A111" s="145" t="s">
        <v>101</v>
      </c>
      <c r="B111" s="146">
        <v>1</v>
      </c>
      <c r="C111" s="264">
        <v>4</v>
      </c>
      <c r="D111" s="265">
        <v>128527617</v>
      </c>
      <c r="E111" s="297">
        <f t="shared" si="1"/>
        <v>482.1323479260904</v>
      </c>
      <c r="F111" s="267">
        <f t="shared" si="2"/>
        <v>0.96426469585218078</v>
      </c>
    </row>
    <row r="112" spans="1:10" ht="26.25" customHeight="1" x14ac:dyDescent="0.4">
      <c r="A112" s="145" t="s">
        <v>102</v>
      </c>
      <c r="B112" s="146">
        <v>1</v>
      </c>
      <c r="C112" s="264">
        <v>5</v>
      </c>
      <c r="D112" s="265">
        <v>128750262</v>
      </c>
      <c r="E112" s="297">
        <f t="shared" si="1"/>
        <v>482.96753307236139</v>
      </c>
      <c r="F112" s="267">
        <f t="shared" si="2"/>
        <v>0.9659350661447228</v>
      </c>
    </row>
    <row r="113" spans="1:10" ht="26.25" customHeight="1" x14ac:dyDescent="0.4">
      <c r="A113" s="145" t="s">
        <v>104</v>
      </c>
      <c r="B113" s="146">
        <v>1</v>
      </c>
      <c r="C113" s="268">
        <v>6</v>
      </c>
      <c r="D113" s="269">
        <v>125667729</v>
      </c>
      <c r="E113" s="298">
        <f t="shared" si="1"/>
        <v>471.40434605046511</v>
      </c>
      <c r="F113" s="270">
        <f t="shared" si="2"/>
        <v>0.94280869210093021</v>
      </c>
    </row>
    <row r="114" spans="1:10" ht="26.25" customHeight="1" x14ac:dyDescent="0.4">
      <c r="A114" s="145" t="s">
        <v>105</v>
      </c>
      <c r="B114" s="146">
        <v>1</v>
      </c>
      <c r="C114" s="264"/>
      <c r="D114" s="218"/>
      <c r="E114" s="119"/>
      <c r="F114" s="271"/>
    </row>
    <row r="115" spans="1:10" ht="26.25" customHeight="1" x14ac:dyDescent="0.4">
      <c r="A115" s="145" t="s">
        <v>106</v>
      </c>
      <c r="B115" s="146">
        <v>1</v>
      </c>
      <c r="C115" s="264"/>
      <c r="D115" s="272" t="s">
        <v>75</v>
      </c>
      <c r="E115" s="300">
        <f>AVERAGE(E108:E113)</f>
        <v>462.7446757787979</v>
      </c>
      <c r="F115" s="273">
        <f>AVERAGE(F108:F113)</f>
        <v>0.92548935155759582</v>
      </c>
    </row>
    <row r="116" spans="1:10" ht="27" customHeight="1" x14ac:dyDescent="0.4">
      <c r="A116" s="145" t="s">
        <v>107</v>
      </c>
      <c r="B116" s="177">
        <f>(B115/B114)*(B113/B112)*(B111/B110)*(B109/B108)*B107</f>
        <v>900</v>
      </c>
      <c r="C116" s="274"/>
      <c r="D116" s="237" t="s">
        <v>88</v>
      </c>
      <c r="E116" s="275">
        <f>STDEV(E108:E113)/E115</f>
        <v>5.0826414184689472E-2</v>
      </c>
      <c r="F116" s="275">
        <f>STDEV(F108:F113)/F115</f>
        <v>5.0826414184689479E-2</v>
      </c>
      <c r="I116" s="119"/>
    </row>
    <row r="117" spans="1:10" ht="27" customHeight="1" x14ac:dyDescent="0.4">
      <c r="A117" s="329" t="s">
        <v>82</v>
      </c>
      <c r="B117" s="330"/>
      <c r="C117" s="276"/>
      <c r="D117" s="277" t="s">
        <v>20</v>
      </c>
      <c r="E117" s="278">
        <f>COUNT(E108:E113)</f>
        <v>6</v>
      </c>
      <c r="F117" s="278">
        <f>COUNT(F108:F113)</f>
        <v>6</v>
      </c>
      <c r="I117" s="119"/>
      <c r="J117" s="257"/>
    </row>
    <row r="118" spans="1:10" ht="19.5" customHeight="1" x14ac:dyDescent="0.3">
      <c r="A118" s="331"/>
      <c r="B118" s="332"/>
      <c r="C118" s="119"/>
      <c r="D118" s="119"/>
      <c r="E118" s="119"/>
      <c r="F118" s="218"/>
      <c r="G118" s="119"/>
      <c r="H118" s="119"/>
      <c r="I118" s="119"/>
    </row>
    <row r="119" spans="1:10" ht="18.75" x14ac:dyDescent="0.3">
      <c r="A119" s="287"/>
      <c r="B119" s="141"/>
      <c r="C119" s="119"/>
      <c r="D119" s="119"/>
      <c r="E119" s="119"/>
      <c r="F119" s="218"/>
      <c r="G119" s="119"/>
      <c r="H119" s="119"/>
      <c r="I119" s="119"/>
    </row>
    <row r="120" spans="1:10" ht="26.25" customHeight="1" x14ac:dyDescent="0.4">
      <c r="A120" s="129" t="s">
        <v>110</v>
      </c>
      <c r="B120" s="225" t="s">
        <v>126</v>
      </c>
      <c r="C120" s="341" t="str">
        <f>B20</f>
        <v>Ampicillin BP</v>
      </c>
      <c r="D120" s="341"/>
      <c r="E120" s="226" t="s">
        <v>127</v>
      </c>
      <c r="F120" s="226"/>
      <c r="G120" s="227">
        <f>F115</f>
        <v>0.92548935155759582</v>
      </c>
      <c r="H120" s="119"/>
      <c r="I120" s="119"/>
    </row>
    <row r="121" spans="1:10" ht="19.5" customHeight="1" x14ac:dyDescent="0.3">
      <c r="A121" s="279"/>
      <c r="B121" s="279"/>
      <c r="C121" s="280"/>
      <c r="D121" s="280"/>
      <c r="E121" s="280"/>
      <c r="F121" s="280"/>
      <c r="G121" s="280"/>
      <c r="H121" s="280"/>
    </row>
    <row r="122" spans="1:10" ht="18.75" x14ac:dyDescent="0.3">
      <c r="B122" s="342" t="s">
        <v>26</v>
      </c>
      <c r="C122" s="342"/>
      <c r="E122" s="232" t="s">
        <v>27</v>
      </c>
      <c r="F122" s="281"/>
      <c r="G122" s="342" t="s">
        <v>28</v>
      </c>
      <c r="H122" s="342"/>
    </row>
    <row r="123" spans="1:10" ht="69.95" customHeight="1" x14ac:dyDescent="0.3">
      <c r="A123" s="282" t="s">
        <v>29</v>
      </c>
      <c r="B123" s="283"/>
      <c r="C123" s="283"/>
      <c r="E123" s="283"/>
      <c r="F123" s="119"/>
      <c r="G123" s="284"/>
      <c r="H123" s="284"/>
    </row>
    <row r="124" spans="1:10" ht="69.95" customHeight="1" x14ac:dyDescent="0.3">
      <c r="A124" s="282" t="s">
        <v>30</v>
      </c>
      <c r="B124" s="285"/>
      <c r="C124" s="285"/>
      <c r="E124" s="285"/>
      <c r="F124" s="119"/>
      <c r="G124" s="286"/>
      <c r="H124" s="286"/>
    </row>
    <row r="125" spans="1:10" ht="18.75" x14ac:dyDescent="0.3">
      <c r="A125" s="217"/>
      <c r="B125" s="217"/>
      <c r="C125" s="218"/>
      <c r="D125" s="218"/>
      <c r="E125" s="218"/>
      <c r="F125" s="222"/>
      <c r="G125" s="218"/>
      <c r="H125" s="218"/>
      <c r="I125" s="119"/>
    </row>
    <row r="126" spans="1:10" ht="18.75" x14ac:dyDescent="0.3">
      <c r="A126" s="217"/>
      <c r="B126" s="217"/>
      <c r="C126" s="218"/>
      <c r="D126" s="218"/>
      <c r="E126" s="218"/>
      <c r="F126" s="222"/>
      <c r="G126" s="218"/>
      <c r="H126" s="218"/>
      <c r="I126" s="119"/>
    </row>
    <row r="127" spans="1:10" ht="18.75" x14ac:dyDescent="0.3">
      <c r="A127" s="217"/>
      <c r="B127" s="217"/>
      <c r="C127" s="218"/>
      <c r="D127" s="218"/>
      <c r="E127" s="218"/>
      <c r="F127" s="222"/>
      <c r="G127" s="218"/>
      <c r="H127" s="218"/>
      <c r="I127" s="119"/>
    </row>
    <row r="128" spans="1:10" ht="18.75" x14ac:dyDescent="0.3">
      <c r="A128" s="217"/>
      <c r="B128" s="217"/>
      <c r="C128" s="218"/>
      <c r="D128" s="218"/>
      <c r="E128" s="218"/>
      <c r="F128" s="222"/>
      <c r="G128" s="218"/>
      <c r="H128" s="218"/>
      <c r="I128" s="119"/>
    </row>
    <row r="129" spans="1:9" ht="18.75" x14ac:dyDescent="0.3">
      <c r="A129" s="217"/>
      <c r="B129" s="217"/>
      <c r="C129" s="218"/>
      <c r="D129" s="218"/>
      <c r="E129" s="218"/>
      <c r="F129" s="222"/>
      <c r="G129" s="218"/>
      <c r="H129" s="218"/>
      <c r="I129" s="119"/>
    </row>
    <row r="130" spans="1:9" ht="18.75" x14ac:dyDescent="0.3">
      <c r="A130" s="217"/>
      <c r="B130" s="217"/>
      <c r="C130" s="218"/>
      <c r="D130" s="218"/>
      <c r="E130" s="218"/>
      <c r="F130" s="222"/>
      <c r="G130" s="218"/>
      <c r="H130" s="218"/>
      <c r="I130" s="119"/>
    </row>
    <row r="131" spans="1:9" ht="18.75" x14ac:dyDescent="0.3">
      <c r="A131" s="217"/>
      <c r="B131" s="217"/>
      <c r="C131" s="218"/>
      <c r="D131" s="218"/>
      <c r="E131" s="218"/>
      <c r="F131" s="222"/>
      <c r="G131" s="218"/>
      <c r="H131" s="218"/>
      <c r="I131" s="119"/>
    </row>
    <row r="132" spans="1:9" ht="18.75" x14ac:dyDescent="0.3">
      <c r="A132" s="217"/>
      <c r="B132" s="217"/>
      <c r="C132" s="218"/>
      <c r="D132" s="218"/>
      <c r="E132" s="218"/>
      <c r="F132" s="222"/>
      <c r="G132" s="218"/>
      <c r="H132" s="218"/>
      <c r="I132" s="119"/>
    </row>
    <row r="133" spans="1:9" ht="18.75" x14ac:dyDescent="0.3">
      <c r="A133" s="217"/>
      <c r="B133" s="217"/>
      <c r="C133" s="218"/>
      <c r="D133" s="218"/>
      <c r="E133" s="218"/>
      <c r="F133" s="222"/>
      <c r="G133" s="218"/>
      <c r="H133" s="218"/>
      <c r="I133" s="119"/>
    </row>
    <row r="250" spans="1:1" x14ac:dyDescent="0.25">
      <c r="A250" s="2">
        <v>5</v>
      </c>
    </row>
  </sheetData>
  <sheetProtection password="F258" sheet="1" formatColumns="0" formatRows="0" insertColumns="0" insertHyperlinks="0" deleteColumns="0" deleteRows="0" autoFilter="0" pivotTables="0"/>
  <mergeCells count="36">
    <mergeCell ref="A1:I7"/>
    <mergeCell ref="A8:I14"/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23" orientation="portrait" r:id="rId1"/>
  <headerFooter>
    <oddHeader>&amp;LVer 3</oddHeader>
    <oddFooter>&amp;LNQCL/ADDO/014&amp;CPage &amp;P of &amp;N&amp;R&amp;D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47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SST</vt:lpstr>
      <vt:lpstr>Uniformity</vt:lpstr>
      <vt:lpstr>Ampicillin</vt:lpstr>
      <vt:lpstr>Sheet1</vt:lpstr>
      <vt:lpstr>Ampicillin!Print_Area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Kefa</cp:lastModifiedBy>
  <cp:lastPrinted>2016-04-11T10:21:11Z</cp:lastPrinted>
  <dcterms:created xsi:type="dcterms:W3CDTF">2005-07-05T10:19:27Z</dcterms:created>
  <dcterms:modified xsi:type="dcterms:W3CDTF">2016-04-11T11:32:28Z</dcterms:modified>
</cp:coreProperties>
</file>