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5" windowWidth="20730" windowHeight="9405" activeTab="3"/>
  </bookViews>
  <sheets>
    <sheet name="SST" sheetId="1" r:id="rId1"/>
    <sheet name="Uniformity" sheetId="2" r:id="rId2"/>
    <sheet name="Metclopramide HCl" sheetId="3" r:id="rId3"/>
    <sheet name="Metoclopramide HCl" sheetId="4" r:id="rId4"/>
  </sheets>
  <definedNames>
    <definedName name="_xlnm.Print_Area" localSheetId="2">'Metclopramide HCl'!$A$1:$I$125</definedName>
    <definedName name="_xlnm.Print_Area" localSheetId="3">'Metoclopramide HCl'!$A$1:$G$84</definedName>
    <definedName name="_xlnm.Print_Area" localSheetId="0">SST!$A$15:$E$36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C129" i="4" l="1"/>
  <c r="B125" i="4"/>
  <c r="D109" i="4" s="1"/>
  <c r="D110" i="4" s="1"/>
  <c r="D111" i="4" s="1"/>
  <c r="F122" i="4"/>
  <c r="E122" i="4"/>
  <c r="F121" i="4"/>
  <c r="E121" i="4"/>
  <c r="F120" i="4"/>
  <c r="E120" i="4"/>
  <c r="F119" i="4"/>
  <c r="E119" i="4"/>
  <c r="F118" i="4"/>
  <c r="E118" i="4"/>
  <c r="F117" i="4"/>
  <c r="E117" i="4"/>
  <c r="B107" i="4"/>
  <c r="F106" i="4"/>
  <c r="D106" i="4"/>
  <c r="F104" i="4"/>
  <c r="D104" i="4"/>
  <c r="G103" i="4"/>
  <c r="E103" i="4"/>
  <c r="G102" i="4"/>
  <c r="E102" i="4"/>
  <c r="G101" i="4"/>
  <c r="E101" i="4"/>
  <c r="G100" i="4"/>
  <c r="E100" i="4"/>
  <c r="B96" i="4"/>
  <c r="B90" i="4"/>
  <c r="B89" i="4"/>
  <c r="B91" i="4" s="1"/>
  <c r="F107" i="4" s="1"/>
  <c r="F108" i="4" s="1"/>
  <c r="C74" i="4"/>
  <c r="B67" i="4"/>
  <c r="C56" i="4"/>
  <c r="B55" i="4"/>
  <c r="B45" i="4"/>
  <c r="D48" i="4" s="1"/>
  <c r="F42" i="4"/>
  <c r="D42" i="4"/>
  <c r="G41" i="4"/>
  <c r="E41" i="4"/>
  <c r="B34" i="4"/>
  <c r="F44" i="4" s="1"/>
  <c r="B30" i="4"/>
  <c r="F45" i="4" l="1"/>
  <c r="F46" i="4" s="1"/>
  <c r="D44" i="4"/>
  <c r="D45" i="4" s="1"/>
  <c r="D46" i="4" s="1"/>
  <c r="G104" i="4"/>
  <c r="E104" i="4"/>
  <c r="F124" i="4"/>
  <c r="G129" i="4" s="1"/>
  <c r="D107" i="4"/>
  <c r="D108" i="4" s="1"/>
  <c r="D49" i="4"/>
  <c r="D112" i="4"/>
  <c r="D113" i="4" s="1"/>
  <c r="D114" i="4"/>
  <c r="F126" i="4"/>
  <c r="E38" i="4" l="1"/>
  <c r="G38" i="4"/>
  <c r="G40" i="4"/>
  <c r="G39" i="4"/>
  <c r="E39" i="4"/>
  <c r="E40" i="4"/>
  <c r="F125" i="4"/>
  <c r="G42" i="4" l="1"/>
  <c r="E42" i="4"/>
  <c r="D50" i="4"/>
  <c r="E61" i="4" s="1"/>
  <c r="D52" i="4"/>
  <c r="E59" i="4"/>
  <c r="E60" i="4" l="1"/>
  <c r="G60" i="4" s="1"/>
  <c r="E62" i="4"/>
  <c r="G62" i="4" s="1"/>
  <c r="E65" i="4"/>
  <c r="G65" i="4" s="1"/>
  <c r="E64" i="4"/>
  <c r="G64" i="4" s="1"/>
  <c r="E66" i="4"/>
  <c r="G66" i="4" s="1"/>
  <c r="E67" i="4"/>
  <c r="G67" i="4" s="1"/>
  <c r="E68" i="4"/>
  <c r="G68" i="4" s="1"/>
  <c r="D51" i="4"/>
  <c r="E63" i="4"/>
  <c r="G63" i="4" s="1"/>
  <c r="G59" i="4"/>
  <c r="G61" i="4"/>
  <c r="E70" i="4" l="1"/>
  <c r="E71" i="4" s="1"/>
  <c r="E72" i="4"/>
  <c r="C81" i="4"/>
  <c r="G72" i="4"/>
  <c r="G70" i="4"/>
  <c r="F62" i="4" l="1"/>
  <c r="F66" i="4"/>
  <c r="F63" i="4"/>
  <c r="F59" i="4"/>
  <c r="F65" i="4"/>
  <c r="F64" i="4"/>
  <c r="F67" i="4"/>
  <c r="F60" i="4"/>
  <c r="F68" i="4"/>
  <c r="F61" i="4"/>
  <c r="C79" i="4"/>
  <c r="C82" i="4" s="1"/>
  <c r="G74" i="4"/>
  <c r="G71" i="4"/>
  <c r="F70" i="4" l="1"/>
  <c r="F71" i="4" s="1"/>
  <c r="F72" i="4"/>
  <c r="C83" i="4"/>
  <c r="B32" i="1"/>
  <c r="E30" i="1"/>
  <c r="D30" i="1"/>
  <c r="C30" i="1"/>
  <c r="B30" i="1"/>
  <c r="B31" i="1" s="1"/>
  <c r="H71" i="3" l="1"/>
  <c r="G71" i="3"/>
  <c r="G63" i="3"/>
  <c r="G67" i="3"/>
  <c r="H63" i="3"/>
  <c r="H67" i="3"/>
  <c r="E41" i="3"/>
  <c r="C120" i="3" l="1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D41" i="2" s="1"/>
  <c r="C45" i="2"/>
  <c r="B53" i="1"/>
  <c r="E51" i="1"/>
  <c r="D51" i="1"/>
  <c r="C51" i="1"/>
  <c r="B51" i="1"/>
  <c r="B52" i="1" s="1"/>
  <c r="D29" i="2" l="1"/>
  <c r="D39" i="2"/>
  <c r="I39" i="3"/>
  <c r="I92" i="3"/>
  <c r="D101" i="3"/>
  <c r="D34" i="2"/>
  <c r="F97" i="3"/>
  <c r="F98" i="3" s="1"/>
  <c r="B57" i="3"/>
  <c r="B69" i="3" s="1"/>
  <c r="D27" i="2"/>
  <c r="D33" i="2"/>
  <c r="D38" i="2"/>
  <c r="D50" i="2"/>
  <c r="D26" i="2"/>
  <c r="D31" i="2"/>
  <c r="D37" i="2"/>
  <c r="D43" i="2"/>
  <c r="C49" i="2"/>
  <c r="D25" i="2"/>
  <c r="D30" i="2"/>
  <c r="D35" i="2"/>
  <c r="D42" i="2"/>
  <c r="B49" i="2"/>
  <c r="C50" i="2"/>
  <c r="D24" i="2"/>
  <c r="D28" i="2"/>
  <c r="D32" i="2"/>
  <c r="D36" i="2"/>
  <c r="D40" i="2"/>
  <c r="D49" i="2"/>
  <c r="D98" i="3"/>
  <c r="D99" i="3" s="1"/>
  <c r="G94" i="3"/>
  <c r="F44" i="3"/>
  <c r="F45" i="3" s="1"/>
  <c r="D44" i="3"/>
  <c r="D45" i="3" s="1"/>
  <c r="D49" i="3"/>
  <c r="G93" i="3" l="1"/>
  <c r="G91" i="3"/>
  <c r="E92" i="3"/>
  <c r="G92" i="3"/>
  <c r="E93" i="3"/>
  <c r="E91" i="3"/>
  <c r="F99" i="3"/>
  <c r="D102" i="3"/>
  <c r="G40" i="3"/>
  <c r="G38" i="3"/>
  <c r="G39" i="3"/>
  <c r="E39" i="3"/>
  <c r="E40" i="3"/>
  <c r="E38" i="3"/>
  <c r="E94" i="3"/>
  <c r="D46" i="3"/>
  <c r="F46" i="3"/>
  <c r="G41" i="3"/>
  <c r="G95" i="3" l="1"/>
  <c r="D103" i="3"/>
  <c r="E113" i="3" s="1"/>
  <c r="F113" i="3" s="1"/>
  <c r="D105" i="3"/>
  <c r="E95" i="3"/>
  <c r="D52" i="3"/>
  <c r="D50" i="3"/>
  <c r="E42" i="3"/>
  <c r="G42" i="3"/>
  <c r="E110" i="3" l="1"/>
  <c r="F110" i="3" s="1"/>
  <c r="E109" i="3"/>
  <c r="F109" i="3" s="1"/>
  <c r="E108" i="3"/>
  <c r="F108" i="3" s="1"/>
  <c r="E111" i="3"/>
  <c r="F111" i="3" s="1"/>
  <c r="D104" i="3"/>
  <c r="E112" i="3"/>
  <c r="F112" i="3" s="1"/>
  <c r="G64" i="3"/>
  <c r="H64" i="3" s="1"/>
  <c r="G70" i="3"/>
  <c r="H70" i="3" s="1"/>
  <c r="G69" i="3"/>
  <c r="H69" i="3" s="1"/>
  <c r="G62" i="3"/>
  <c r="H62" i="3" s="1"/>
  <c r="G66" i="3"/>
  <c r="H66" i="3" s="1"/>
  <c r="G68" i="3"/>
  <c r="H68" i="3" s="1"/>
  <c r="G61" i="3"/>
  <c r="H61" i="3" s="1"/>
  <c r="G65" i="3"/>
  <c r="H65" i="3" s="1"/>
  <c r="G60" i="3"/>
  <c r="H60" i="3" s="1"/>
  <c r="D51" i="3"/>
  <c r="E117" i="3" l="1"/>
  <c r="E115" i="3"/>
  <c r="E116" i="3" s="1"/>
  <c r="F115" i="3"/>
  <c r="F117" i="3"/>
  <c r="G74" i="3"/>
  <c r="G72" i="3"/>
  <c r="G73" i="3" s="1"/>
  <c r="G120" i="3" l="1"/>
  <c r="F116" i="3"/>
  <c r="H74" i="3"/>
  <c r="H72" i="3"/>
  <c r="G76" i="3" l="1"/>
  <c r="H73" i="3"/>
</calcChain>
</file>

<file path=xl/sharedStrings.xml><?xml version="1.0" encoding="utf-8"?>
<sst xmlns="http://schemas.openxmlformats.org/spreadsheetml/2006/main" count="394" uniqueCount="151">
  <si>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</si>
  <si>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</si>
  <si>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</si>
  <si>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</si>
  <si>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</si>
  <si>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</si>
  <si>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</si>
  <si>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</si>
  <si>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</si>
  <si>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</si>
  <si>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</si>
  <si>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</si>
  <si>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</si>
  <si>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</si>
  <si>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</si>
  <si>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</si>
  <si>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</si>
  <si>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</si>
  <si>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</si>
  <si>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</si>
  <si>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</si>
  <si>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</si>
  <si>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</si>
  <si>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</si>
  <si>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</si>
  <si>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</si>
  <si>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</si>
  <si>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</si>
  <si>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</si>
  <si>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</si>
  <si>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</si>
  <si>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</si>
  <si>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</si>
  <si>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</si>
  <si>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</si>
  <si>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</si>
  <si>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</si>
  <si>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</si>
  <si>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</si>
  <si>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</si>
  <si>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</si>
  <si>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</si>
  <si>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</si>
  <si>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</si>
  <si>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</si>
  <si>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</si>
  <si>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</si>
  <si>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</si>
  <si>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</si>
  <si>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</si>
  <si>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</si>
  <si>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</si>
  <si>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</si>
  <si>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</si>
  <si>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</si>
  <si>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</si>
  <si>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</si>
  <si>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</si>
  <si>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</si>
  <si>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</si>
  <si>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</si>
  <si>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</si>
  <si>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</si>
  <si>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</si>
  <si>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</si>
  <si>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</si>
  <si>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</si>
  <si>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</si>
  <si>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</si>
  <si>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</si>
  <si>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</si>
  <si>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</si>
  <si>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</si>
  <si>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</si>
  <si>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</si>
  <si>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</si>
  <si>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</si>
  <si>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</si>
  <si>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</si>
  <si>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</si>
  <si>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</si>
  <si>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</si>
  <si>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</si>
  <si>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</si>
  <si>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</si>
  <si>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</si>
  <si>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</si>
  <si>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</si>
  <si>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</si>
  <si>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</si>
  <si>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</si>
  <si>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</si>
  <si>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</si>
  <si>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</si>
  <si>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</si>
  <si>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</si>
  <si>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</si>
  <si>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</si>
  <si>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</si>
  <si>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</si>
  <si>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</si>
  <si>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</si>
  <si>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</si>
  <si>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</si>
  <si>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</si>
  <si>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</si>
  <si>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</si>
  <si>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</si>
  <si>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</si>
  <si>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</si>
  <si>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</si>
  <si>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</si>
  <si>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</si>
  <si>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</si>
  <si>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</si>
  <si>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</si>
  <si>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</si>
  <si>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</si>
  <si>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</si>
  <si>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</si>
  <si>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Rutto</t>
  </si>
  <si>
    <t>AMLOAS -10 TABLETS</t>
  </si>
  <si>
    <t>If correction for water content is NOT needed, enter 0</t>
  </si>
  <si>
    <t>Initial Standard dilution (mL):</t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</si>
  <si>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</si>
  <si>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</si>
  <si>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</si>
  <si>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</si>
  <si>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</si>
  <si>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</si>
  <si>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</si>
  <si>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</si>
  <si>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</si>
  <si>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</si>
  <si>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</si>
  <si>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</si>
  <si>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</si>
  <si>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</si>
  <si>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</si>
  <si>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</si>
  <si>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</si>
  <si>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</si>
  <si>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t>18/04/2016</t>
  </si>
  <si>
    <t>Kipkorir</t>
  </si>
  <si>
    <t>NDQD201512575</t>
  </si>
  <si>
    <t>Metoclopramide Hydrochloride  B.P 10 mg</t>
  </si>
  <si>
    <t>Each uncoated tablets contains Metoclopramide Hydrochloride  B.P 10 mg</t>
  </si>
  <si>
    <t>Metoclopramide Hydrochloride  B.P</t>
  </si>
  <si>
    <t>M38-1</t>
  </si>
  <si>
    <t>ASMETO-10 TABLETS</t>
  </si>
  <si>
    <t>ASMETO-10 TABLETS    NDQD201512575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</si>
</sst>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\ &quot;%&quot;"/>
    <numFmt numFmtId="174" formatCode="0.0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000000"/>
      <name val="Arial"/>
      <family val="2"/>
    </font>
    <font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6" fillId="2" borderId="0"/>
  </cellStyleXfs>
  <cellXfs count="52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4" fontId="6" fillId="2" borderId="0" xfId="0" applyNumberFormat="1" applyFont="1" applyFill="1"/>
    <xf numFmtId="0" fontId="24" fillId="3" borderId="29" xfId="0" applyFont="1" applyFill="1" applyBorder="1" applyAlignment="1" applyProtection="1">
      <alignment horizontal="center"/>
      <protection locked="0"/>
    </xf>
    <xf numFmtId="171" fontId="25" fillId="2" borderId="26" xfId="0" applyNumberFormat="1" applyFont="1" applyFill="1" applyBorder="1" applyAlignment="1">
      <alignment horizontal="center"/>
    </xf>
    <xf numFmtId="171" fontId="25" fillId="2" borderId="30" xfId="0" applyNumberFormat="1" applyFont="1" applyFill="1" applyBorder="1" applyAlignment="1">
      <alignment horizontal="center"/>
    </xf>
    <xf numFmtId="0" fontId="24" fillId="3" borderId="23" xfId="0" applyFont="1" applyFill="1" applyBorder="1" applyAlignment="1" applyProtection="1">
      <alignment horizontal="center"/>
      <protection locked="0"/>
    </xf>
    <xf numFmtId="171" fontId="25" fillId="2" borderId="31" xfId="0" applyNumberFormat="1" applyFont="1" applyFill="1" applyBorder="1" applyAlignment="1">
      <alignment horizontal="center"/>
    </xf>
    <xf numFmtId="171" fontId="25" fillId="2" borderId="32" xfId="0" applyNumberFormat="1" applyFont="1" applyFill="1" applyBorder="1" applyAlignment="1">
      <alignment horizontal="center"/>
    </xf>
    <xf numFmtId="14" fontId="11" fillId="2" borderId="7" xfId="0" applyNumberFormat="1" applyFont="1" applyFill="1" applyBorder="1"/>
    <xf numFmtId="14" fontId="6" fillId="2" borderId="7" xfId="0" applyNumberFormat="1" applyFont="1" applyFill="1" applyBorder="1"/>
    <xf numFmtId="14" fontId="2" fillId="2" borderId="7" xfId="0" applyNumberFormat="1" applyFont="1" applyFill="1" applyBorder="1"/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0" fontId="26" fillId="2" borderId="0" xfId="1" applyFill="1"/>
    <xf numFmtId="0" fontId="11" fillId="2" borderId="0" xfId="1" applyFont="1" applyFill="1"/>
    <xf numFmtId="0" fontId="3" fillId="2" borderId="0" xfId="1" applyFont="1" applyFill="1"/>
    <xf numFmtId="0" fontId="12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2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Protection="1">
      <protection locked="0"/>
    </xf>
    <xf numFmtId="0" fontId="11" fillId="3" borderId="0" xfId="1" applyFont="1" applyFill="1" applyProtection="1">
      <protection locked="0"/>
    </xf>
    <xf numFmtId="169" fontId="14" fillId="3" borderId="0" xfId="1" applyNumberFormat="1" applyFont="1" applyFill="1" applyAlignment="1" applyProtection="1">
      <alignment horizontal="left"/>
      <protection locked="0"/>
    </xf>
    <xf numFmtId="0" fontId="14" fillId="2" borderId="0" xfId="1" applyFont="1" applyFill="1"/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8" fillId="2" borderId="0" xfId="1" applyFont="1" applyFill="1"/>
    <xf numFmtId="0" fontId="11" fillId="2" borderId="21" xfId="1" applyFont="1" applyFill="1" applyBorder="1" applyAlignment="1">
      <alignment horizontal="right"/>
    </xf>
    <xf numFmtId="0" fontId="13" fillId="3" borderId="59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32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0" fontId="11" fillId="2" borderId="39" xfId="1" applyFont="1" applyFill="1" applyBorder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0" fontId="13" fillId="3" borderId="41" xfId="1" applyFont="1" applyFill="1" applyBorder="1" applyAlignment="1" applyProtection="1">
      <alignment horizontal="center"/>
      <protection locked="0"/>
    </xf>
    <xf numFmtId="1" fontId="11" fillId="2" borderId="0" xfId="1" applyNumberFormat="1" applyFont="1" applyFill="1" applyAlignment="1">
      <alignment horizontal="center"/>
    </xf>
    <xf numFmtId="0" fontId="11" fillId="2" borderId="29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0" fontId="4" fillId="2" borderId="0" xfId="1" applyFont="1" applyFill="1"/>
    <xf numFmtId="0" fontId="6" fillId="2" borderId="0" xfId="1" applyFont="1" applyFill="1"/>
    <xf numFmtId="0" fontId="12" fillId="2" borderId="60" xfId="1" applyFont="1" applyFill="1" applyBorder="1" applyAlignment="1">
      <alignment horizontal="center"/>
    </xf>
    <xf numFmtId="0" fontId="12" fillId="7" borderId="54" xfId="1" applyFont="1" applyFill="1" applyBorder="1" applyAlignment="1">
      <alignment horizontal="center"/>
    </xf>
    <xf numFmtId="0" fontId="12" fillId="7" borderId="10" xfId="1" applyFont="1" applyFill="1" applyBorder="1" applyAlignment="1">
      <alignment horizontal="center"/>
    </xf>
    <xf numFmtId="0" fontId="12" fillId="7" borderId="55" xfId="1" applyFont="1" applyFill="1" applyBorder="1" applyAlignment="1">
      <alignment horizontal="center" wrapText="1"/>
    </xf>
    <xf numFmtId="0" fontId="12" fillId="7" borderId="22" xfId="1" applyFont="1" applyFill="1" applyBorder="1" applyAlignment="1">
      <alignment horizontal="center" wrapText="1"/>
    </xf>
    <xf numFmtId="0" fontId="11" fillId="2" borderId="29" xfId="1" applyFont="1" applyFill="1" applyBorder="1" applyAlignment="1">
      <alignment horizontal="center"/>
    </xf>
    <xf numFmtId="0" fontId="14" fillId="3" borderId="4" xfId="1" applyFont="1" applyFill="1" applyBorder="1" applyAlignment="1">
      <alignment horizontal="center" wrapText="1"/>
    </xf>
    <xf numFmtId="2" fontId="11" fillId="2" borderId="26" xfId="1" applyNumberFormat="1" applyFont="1" applyFill="1" applyBorder="1" applyAlignment="1">
      <alignment horizontal="center"/>
    </xf>
    <xf numFmtId="2" fontId="11" fillId="2" borderId="4" xfId="1" applyNumberFormat="1" applyFont="1" applyFill="1" applyBorder="1" applyAlignment="1">
      <alignment horizontal="center"/>
    </xf>
    <xf numFmtId="2" fontId="11" fillId="2" borderId="28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0" fontId="14" fillId="3" borderId="3" xfId="1" applyFont="1" applyFill="1" applyBorder="1" applyAlignment="1">
      <alignment horizontal="center" wrapText="1"/>
    </xf>
    <xf numFmtId="2" fontId="11" fillId="2" borderId="31" xfId="1" applyNumberFormat="1" applyFont="1" applyFill="1" applyBorder="1" applyAlignment="1">
      <alignment horizontal="center"/>
    </xf>
    <xf numFmtId="2" fontId="11" fillId="2" borderId="3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center"/>
    </xf>
    <xf numFmtId="0" fontId="14" fillId="3" borderId="61" xfId="1" applyFont="1" applyFill="1" applyBorder="1" applyAlignment="1">
      <alignment horizontal="center" wrapText="1"/>
    </xf>
    <xf numFmtId="2" fontId="11" fillId="2" borderId="38" xfId="1" applyNumberFormat="1" applyFont="1" applyFill="1" applyBorder="1" applyAlignment="1">
      <alignment horizontal="center"/>
    </xf>
    <xf numFmtId="2" fontId="11" fillId="2" borderId="61" xfId="1" applyNumberFormat="1" applyFont="1" applyFill="1" applyBorder="1" applyAlignment="1">
      <alignment horizontal="center"/>
    </xf>
    <xf numFmtId="2" fontId="11" fillId="2" borderId="44" xfId="1" applyNumberFormat="1" applyFont="1" applyFill="1" applyBorder="1" applyAlignment="1">
      <alignment horizontal="center"/>
    </xf>
    <xf numFmtId="0" fontId="11" fillId="2" borderId="24" xfId="1" applyFont="1" applyFill="1" applyBorder="1"/>
    <xf numFmtId="10" fontId="12" fillId="2" borderId="0" xfId="1" applyNumberFormat="1" applyFont="1" applyFill="1" applyAlignment="1">
      <alignment horizontal="center"/>
    </xf>
    <xf numFmtId="2" fontId="12" fillId="5" borderId="27" xfId="1" applyNumberFormat="1" applyFont="1" applyFill="1" applyBorder="1" applyAlignment="1">
      <alignment horizontal="center"/>
    </xf>
    <xf numFmtId="2" fontId="13" fillId="5" borderId="27" xfId="1" applyNumberFormat="1" applyFont="1" applyFill="1" applyBorder="1" applyAlignment="1">
      <alignment horizontal="center"/>
    </xf>
    <xf numFmtId="10" fontId="12" fillId="6" borderId="27" xfId="1" applyNumberFormat="1" applyFont="1" applyFill="1" applyBorder="1" applyAlignment="1">
      <alignment horizontal="center"/>
    </xf>
    <xf numFmtId="10" fontId="13" fillId="6" borderId="27" xfId="1" applyNumberFormat="1" applyFont="1" applyFill="1" applyBorder="1" applyAlignment="1">
      <alignment horizontal="center"/>
    </xf>
    <xf numFmtId="10" fontId="12" fillId="2" borderId="9" xfId="1" applyNumberFormat="1" applyFont="1" applyFill="1" applyBorder="1" applyAlignment="1">
      <alignment horizontal="center"/>
    </xf>
    <xf numFmtId="2" fontId="12" fillId="5" borderId="62" xfId="1" applyNumberFormat="1" applyFont="1" applyFill="1" applyBorder="1" applyAlignment="1">
      <alignment horizontal="center"/>
    </xf>
    <xf numFmtId="2" fontId="13" fillId="5" borderId="62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173" fontId="12" fillId="2" borderId="0" xfId="1" applyNumberFormat="1" applyFont="1" applyFill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11" fillId="2" borderId="1" xfId="1" applyFont="1" applyFill="1" applyBorder="1" applyAlignment="1">
      <alignment horizontal="right"/>
    </xf>
    <xf numFmtId="2" fontId="11" fillId="2" borderId="1" xfId="1" applyNumberFormat="1" applyFont="1" applyFill="1" applyBorder="1" applyAlignment="1">
      <alignment horizontal="center"/>
    </xf>
    <xf numFmtId="0" fontId="14" fillId="3" borderId="1" xfId="1" applyFont="1" applyFill="1" applyBorder="1" applyAlignment="1" applyProtection="1">
      <alignment horizontal="center"/>
      <protection locked="0"/>
    </xf>
    <xf numFmtId="1" fontId="12" fillId="6" borderId="1" xfId="1" applyNumberFormat="1" applyFont="1" applyFill="1" applyBorder="1" applyAlignment="1">
      <alignment horizontal="center"/>
    </xf>
    <xf numFmtId="0" fontId="12" fillId="2" borderId="0" xfId="1" applyFont="1" applyFill="1" applyAlignment="1" applyProtection="1">
      <alignment horizontal="center"/>
      <protection locked="0"/>
    </xf>
    <xf numFmtId="0" fontId="17" fillId="2" borderId="0" xfId="1" applyFont="1" applyFill="1"/>
    <xf numFmtId="0" fontId="13" fillId="3" borderId="22" xfId="1" applyFont="1" applyFill="1" applyBorder="1" applyAlignment="1" applyProtection="1">
      <alignment horizontal="center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3" fillId="3" borderId="24" xfId="1" applyFont="1" applyFill="1" applyBorder="1" applyAlignment="1" applyProtection="1">
      <alignment horizontal="center"/>
      <protection locked="0"/>
    </xf>
    <xf numFmtId="171" fontId="11" fillId="2" borderId="4" xfId="1" applyNumberFormat="1" applyFont="1" applyFill="1" applyBorder="1" applyAlignment="1">
      <alignment horizontal="center"/>
    </xf>
    <xf numFmtId="0" fontId="13" fillId="3" borderId="48" xfId="1" applyFont="1" applyFill="1" applyBorder="1" applyAlignment="1" applyProtection="1">
      <alignment horizontal="center"/>
      <protection locked="0"/>
    </xf>
    <xf numFmtId="171" fontId="11" fillId="2" borderId="3" xfId="1" applyNumberFormat="1" applyFont="1" applyFill="1" applyBorder="1" applyAlignment="1">
      <alignment horizontal="center"/>
    </xf>
    <xf numFmtId="171" fontId="13" fillId="3" borderId="0" xfId="1" applyNumberFormat="1" applyFont="1" applyFill="1" applyAlignment="1" applyProtection="1">
      <alignment horizontal="center"/>
      <protection locked="0"/>
    </xf>
    <xf numFmtId="171" fontId="11" fillId="2" borderId="5" xfId="1" applyNumberFormat="1" applyFont="1" applyFill="1" applyBorder="1" applyAlignment="1">
      <alignment horizontal="center"/>
    </xf>
    <xf numFmtId="171" fontId="13" fillId="3" borderId="7" xfId="1" applyNumberFormat="1" applyFont="1" applyFill="1" applyBorder="1" applyAlignment="1" applyProtection="1">
      <alignment horizontal="center"/>
      <protection locked="0"/>
    </xf>
    <xf numFmtId="17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3" fillId="3" borderId="52" xfId="1" applyFont="1" applyFill="1" applyBorder="1" applyAlignment="1" applyProtection="1">
      <alignment horizontal="center"/>
      <protection locked="0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0" fontId="2" fillId="2" borderId="0" xfId="1" applyFont="1" applyFill="1"/>
    <xf numFmtId="0" fontId="11" fillId="2" borderId="63" xfId="1" applyFont="1" applyFill="1" applyBorder="1" applyAlignment="1">
      <alignment horizontal="right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25" xfId="1" applyFont="1" applyFill="1" applyBorder="1" applyAlignment="1">
      <alignment horizontal="right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2" fillId="6" borderId="41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/>
    <xf numFmtId="0" fontId="12" fillId="2" borderId="22" xfId="1" applyFont="1" applyFill="1" applyBorder="1" applyAlignment="1">
      <alignment horizontal="center" wrapText="1"/>
    </xf>
    <xf numFmtId="171" fontId="13" fillId="3" borderId="31" xfId="1" applyNumberFormat="1" applyFont="1" applyFill="1" applyBorder="1" applyAlignment="1" applyProtection="1">
      <alignment horizontal="center"/>
      <protection locked="0"/>
    </xf>
    <xf numFmtId="10" fontId="11" fillId="2" borderId="30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71" fontId="13" fillId="3" borderId="35" xfId="1" applyNumberFormat="1" applyFont="1" applyFill="1" applyBorder="1" applyAlignment="1" applyProtection="1">
      <alignment horizontal="center"/>
      <protection locked="0"/>
    </xf>
    <xf numFmtId="2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171" fontId="12" fillId="2" borderId="0" xfId="1" applyNumberFormat="1" applyFont="1" applyFill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6" xfId="1" applyFont="1" applyFill="1" applyBorder="1"/>
    <xf numFmtId="0" fontId="11" fillId="2" borderId="43" xfId="1" applyFont="1" applyFill="1" applyBorder="1"/>
    <xf numFmtId="0" fontId="11" fillId="2" borderId="64" xfId="1" applyFont="1" applyFill="1" applyBorder="1" applyAlignment="1">
      <alignment horizontal="center"/>
    </xf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0" fontId="12" fillId="2" borderId="2" xfId="1" applyFont="1" applyFill="1" applyBorder="1" applyAlignment="1">
      <alignment horizontal="center"/>
    </xf>
    <xf numFmtId="0" fontId="12" fillId="2" borderId="63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174" fontId="5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C30" sqref="C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52" t="s">
        <v>0</v>
      </c>
      <c r="B15" s="452"/>
      <c r="C15" s="452"/>
      <c r="D15" s="452"/>
      <c r="E15" s="45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150</v>
      </c>
      <c r="D17" s="9"/>
      <c r="E17" s="10"/>
    </row>
    <row r="18" spans="1:6" ht="16.5" customHeight="1" x14ac:dyDescent="0.3">
      <c r="A18" s="11" t="s">
        <v>4</v>
      </c>
      <c r="B18" s="225" t="s">
        <v>147</v>
      </c>
      <c r="C18" s="10"/>
      <c r="D18" s="10"/>
      <c r="E18" s="10"/>
    </row>
    <row r="19" spans="1:6" ht="16.5" customHeight="1" x14ac:dyDescent="0.3">
      <c r="A19" s="11" t="s">
        <v>5</v>
      </c>
      <c r="B19" s="12">
        <v>95.17</v>
      </c>
      <c r="C19" s="10"/>
      <c r="D19" s="10"/>
      <c r="E19" s="10"/>
    </row>
    <row r="20" spans="1:6" ht="16.5" customHeight="1" x14ac:dyDescent="0.3">
      <c r="A20" s="7" t="s">
        <v>6</v>
      </c>
      <c r="B20" s="12">
        <v>21.56</v>
      </c>
      <c r="C20" s="10"/>
      <c r="D20" s="10"/>
      <c r="E20" s="10"/>
    </row>
    <row r="21" spans="1:6" ht="16.5" customHeight="1" x14ac:dyDescent="0.3">
      <c r="A21" s="7" t="s">
        <v>7</v>
      </c>
      <c r="B21" s="13">
        <v>5.1700000000000003E-2</v>
      </c>
      <c r="C21" s="10"/>
      <c r="D21" s="10"/>
      <c r="E21" s="10"/>
    </row>
    <row r="22" spans="1:6" ht="15.75" customHeight="1" x14ac:dyDescent="0.25">
      <c r="A22" s="10"/>
      <c r="B22" s="277">
        <v>42464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68648817</v>
      </c>
      <c r="C24" s="18">
        <v>3740.6</v>
      </c>
      <c r="D24" s="19">
        <v>1.4</v>
      </c>
      <c r="E24" s="20">
        <v>2.2000000000000002</v>
      </c>
    </row>
    <row r="25" spans="1:6" ht="16.5" customHeight="1" x14ac:dyDescent="0.3">
      <c r="A25" s="17">
        <v>2</v>
      </c>
      <c r="B25" s="18">
        <v>68947360</v>
      </c>
      <c r="C25" s="18">
        <v>3667.9</v>
      </c>
      <c r="D25" s="19">
        <v>1.4</v>
      </c>
      <c r="E25" s="19">
        <v>2.2000000000000002</v>
      </c>
    </row>
    <row r="26" spans="1:6" ht="16.5" customHeight="1" x14ac:dyDescent="0.3">
      <c r="A26" s="17">
        <v>3</v>
      </c>
      <c r="B26" s="18">
        <v>68598411</v>
      </c>
      <c r="C26" s="18">
        <v>3523.2</v>
      </c>
      <c r="D26" s="19">
        <v>1.4</v>
      </c>
      <c r="E26" s="19">
        <v>2.2000000000000002</v>
      </c>
    </row>
    <row r="27" spans="1:6" ht="16.5" customHeight="1" x14ac:dyDescent="0.3">
      <c r="A27" s="17">
        <v>4</v>
      </c>
      <c r="B27" s="18">
        <v>68653994</v>
      </c>
      <c r="C27" s="18">
        <v>3566.1</v>
      </c>
      <c r="D27" s="19">
        <v>1.4</v>
      </c>
      <c r="E27" s="19">
        <v>2.2000000000000002</v>
      </c>
    </row>
    <row r="28" spans="1:6" ht="16.5" customHeight="1" x14ac:dyDescent="0.3">
      <c r="A28" s="17">
        <v>5</v>
      </c>
      <c r="B28" s="18">
        <v>68654794</v>
      </c>
      <c r="C28" s="18">
        <v>3559.9</v>
      </c>
      <c r="D28" s="19">
        <v>1.4</v>
      </c>
      <c r="E28" s="19">
        <v>2.2000000000000002</v>
      </c>
    </row>
    <row r="29" spans="1:6" ht="16.5" customHeight="1" x14ac:dyDescent="0.3">
      <c r="A29" s="17">
        <v>6</v>
      </c>
      <c r="B29" s="21">
        <v>68873413</v>
      </c>
      <c r="C29" s="21">
        <v>3625.1</v>
      </c>
      <c r="D29" s="22">
        <v>1.4</v>
      </c>
      <c r="E29" s="22">
        <v>2.2000000000000002</v>
      </c>
    </row>
    <row r="30" spans="1:6" ht="16.5" customHeight="1" x14ac:dyDescent="0.3">
      <c r="A30" s="23" t="s">
        <v>13</v>
      </c>
      <c r="B30" s="24">
        <f>AVERAGE(B24:B29)</f>
        <v>68729464.833333328</v>
      </c>
      <c r="C30" s="526">
        <f>AVERAGE(C24:C29)</f>
        <v>3613.7999999999997</v>
      </c>
      <c r="D30" s="26">
        <f>AVERAGE(D24:D29)</f>
        <v>1.4000000000000001</v>
      </c>
      <c r="E30" s="26">
        <f>AVERAGE(E24:E29)</f>
        <v>2.1999999999999997</v>
      </c>
    </row>
    <row r="31" spans="1:6" ht="16.5" customHeight="1" x14ac:dyDescent="0.3">
      <c r="A31" s="27" t="s">
        <v>14</v>
      </c>
      <c r="B31" s="28">
        <f>(STDEV(B24:B29)/B30)</f>
        <v>2.0898106764085963E-3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53" t="s">
        <v>21</v>
      </c>
      <c r="C59" s="453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9" t="s">
        <v>120</v>
      </c>
      <c r="C60" s="48"/>
      <c r="E60" s="286">
        <v>42463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C28" sqref="C2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57" t="s">
        <v>26</v>
      </c>
      <c r="B11" s="458"/>
      <c r="C11" s="458"/>
      <c r="D11" s="458"/>
      <c r="E11" s="458"/>
      <c r="F11" s="459"/>
      <c r="G11" s="90"/>
    </row>
    <row r="12" spans="1:7" ht="16.5" customHeight="1" x14ac:dyDescent="0.3">
      <c r="A12" s="456" t="s">
        <v>27</v>
      </c>
      <c r="B12" s="456"/>
      <c r="C12" s="456"/>
      <c r="D12" s="456"/>
      <c r="E12" s="456"/>
      <c r="F12" s="456"/>
      <c r="G12" s="89"/>
    </row>
    <row r="14" spans="1:7" ht="16.5" customHeight="1" x14ac:dyDescent="0.3">
      <c r="A14" s="461" t="s">
        <v>28</v>
      </c>
      <c r="B14" s="461"/>
      <c r="C14" s="60" t="s">
        <v>149</v>
      </c>
    </row>
    <row r="15" spans="1:7" ht="16.5" customHeight="1" x14ac:dyDescent="0.3">
      <c r="A15" s="461" t="s">
        <v>29</v>
      </c>
      <c r="B15" s="461"/>
      <c r="C15" s="60" t="s">
        <v>144</v>
      </c>
    </row>
    <row r="16" spans="1:7" ht="16.5" customHeight="1" x14ac:dyDescent="0.3">
      <c r="A16" s="461" t="s">
        <v>30</v>
      </c>
      <c r="B16" s="461"/>
      <c r="C16" s="60" t="s">
        <v>145</v>
      </c>
    </row>
    <row r="17" spans="1:5" ht="16.5" customHeight="1" x14ac:dyDescent="0.3">
      <c r="A17" s="461" t="s">
        <v>31</v>
      </c>
      <c r="B17" s="461"/>
      <c r="C17" s="60" t="s">
        <v>146</v>
      </c>
    </row>
    <row r="18" spans="1:5" ht="16.5" customHeight="1" x14ac:dyDescent="0.3">
      <c r="A18" s="461" t="s">
        <v>32</v>
      </c>
      <c r="B18" s="461"/>
      <c r="C18" s="96">
        <v>42464</v>
      </c>
    </row>
    <row r="19" spans="1:5" ht="16.5" customHeight="1" x14ac:dyDescent="0.3">
      <c r="A19" s="461" t="s">
        <v>33</v>
      </c>
      <c r="B19" s="461"/>
      <c r="C19" s="96">
        <v>42464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456" t="s">
        <v>1</v>
      </c>
      <c r="B21" s="456"/>
      <c r="C21" s="59" t="s">
        <v>34</v>
      </c>
      <c r="D21" s="66"/>
    </row>
    <row r="22" spans="1:5" ht="15.75" customHeight="1" x14ac:dyDescent="0.3">
      <c r="A22" s="460"/>
      <c r="B22" s="460"/>
      <c r="C22" s="57"/>
      <c r="D22" s="460"/>
      <c r="E22" s="460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180.42</v>
      </c>
      <c r="D24" s="86">
        <f t="shared" ref="D24:D43" si="0">(C24-$C$46)/$C$46</f>
        <v>-1.6924032562143754E-2</v>
      </c>
      <c r="E24" s="53"/>
    </row>
    <row r="25" spans="1:5" ht="15.75" customHeight="1" x14ac:dyDescent="0.3">
      <c r="C25" s="94">
        <v>187.92</v>
      </c>
      <c r="D25" s="87">
        <f t="shared" si="0"/>
        <v>2.3942111744385024E-2</v>
      </c>
      <c r="E25" s="53"/>
    </row>
    <row r="26" spans="1:5" ht="15.75" customHeight="1" x14ac:dyDescent="0.3">
      <c r="C26" s="94">
        <v>185.38</v>
      </c>
      <c r="D26" s="87">
        <f t="shared" si="0"/>
        <v>1.0102110872573988E-2</v>
      </c>
      <c r="E26" s="53"/>
    </row>
    <row r="27" spans="1:5" ht="15.75" customHeight="1" x14ac:dyDescent="0.3">
      <c r="C27" s="94">
        <v>180.27</v>
      </c>
      <c r="D27" s="87">
        <f t="shared" si="0"/>
        <v>-1.7741355448274206E-2</v>
      </c>
      <c r="E27" s="53"/>
    </row>
    <row r="28" spans="1:5" ht="15.75" customHeight="1" x14ac:dyDescent="0.3">
      <c r="C28" s="94">
        <v>186.42</v>
      </c>
      <c r="D28" s="87">
        <f t="shared" si="0"/>
        <v>1.5768882883079267E-2</v>
      </c>
      <c r="E28" s="53"/>
    </row>
    <row r="29" spans="1:5" ht="15.75" customHeight="1" x14ac:dyDescent="0.3">
      <c r="C29" s="94">
        <v>183.55</v>
      </c>
      <c r="D29" s="87">
        <f t="shared" si="0"/>
        <v>1.3077166178105193E-4</v>
      </c>
      <c r="E29" s="53"/>
    </row>
    <row r="30" spans="1:5" ht="15.75" customHeight="1" x14ac:dyDescent="0.3">
      <c r="C30" s="94">
        <v>181.06</v>
      </c>
      <c r="D30" s="87">
        <f t="shared" si="0"/>
        <v>-1.3436788247986553E-2</v>
      </c>
      <c r="E30" s="53"/>
    </row>
    <row r="31" spans="1:5" ht="15.75" customHeight="1" x14ac:dyDescent="0.3">
      <c r="C31" s="94">
        <v>184.63</v>
      </c>
      <c r="D31" s="87">
        <f t="shared" si="0"/>
        <v>6.0154964419211095E-3</v>
      </c>
      <c r="E31" s="53"/>
    </row>
    <row r="32" spans="1:5" ht="15.75" customHeight="1" x14ac:dyDescent="0.3">
      <c r="C32" s="94">
        <v>185.73</v>
      </c>
      <c r="D32" s="87">
        <f t="shared" si="0"/>
        <v>1.2009197606878633E-2</v>
      </c>
      <c r="E32" s="53"/>
    </row>
    <row r="33" spans="1:7" ht="15.75" customHeight="1" x14ac:dyDescent="0.3">
      <c r="C33" s="94">
        <v>188.2</v>
      </c>
      <c r="D33" s="87">
        <f t="shared" si="0"/>
        <v>2.5467781131828772E-2</v>
      </c>
      <c r="E33" s="53"/>
    </row>
    <row r="34" spans="1:7" ht="15.75" customHeight="1" x14ac:dyDescent="0.3">
      <c r="C34" s="94">
        <v>185.78</v>
      </c>
      <c r="D34" s="87">
        <f t="shared" si="0"/>
        <v>1.2281638568922219E-2</v>
      </c>
      <c r="E34" s="53"/>
    </row>
    <row r="35" spans="1:7" ht="15.75" customHeight="1" x14ac:dyDescent="0.3">
      <c r="C35" s="94">
        <v>179.29</v>
      </c>
      <c r="D35" s="87">
        <f t="shared" si="0"/>
        <v>-2.3081198304327401E-2</v>
      </c>
      <c r="E35" s="53"/>
    </row>
    <row r="36" spans="1:7" ht="15.75" customHeight="1" x14ac:dyDescent="0.3">
      <c r="C36" s="94">
        <v>181.22</v>
      </c>
      <c r="D36" s="87">
        <f t="shared" si="0"/>
        <v>-1.2564977169447291E-2</v>
      </c>
      <c r="E36" s="53"/>
    </row>
    <row r="37" spans="1:7" ht="15.75" customHeight="1" x14ac:dyDescent="0.3">
      <c r="C37" s="94">
        <v>184.37</v>
      </c>
      <c r="D37" s="87">
        <f t="shared" si="0"/>
        <v>4.5988034392948282E-3</v>
      </c>
      <c r="E37" s="53"/>
    </row>
    <row r="38" spans="1:7" ht="15.75" customHeight="1" x14ac:dyDescent="0.3">
      <c r="C38" s="94">
        <v>181.19</v>
      </c>
      <c r="D38" s="87">
        <f t="shared" si="0"/>
        <v>-1.2728441746673412E-2</v>
      </c>
      <c r="E38" s="53"/>
    </row>
    <row r="39" spans="1:7" ht="15.75" customHeight="1" x14ac:dyDescent="0.3">
      <c r="C39" s="94">
        <v>182.59</v>
      </c>
      <c r="D39" s="87">
        <f t="shared" si="0"/>
        <v>-5.1000948094546755E-3</v>
      </c>
      <c r="E39" s="53"/>
    </row>
    <row r="40" spans="1:7" ht="15.75" customHeight="1" x14ac:dyDescent="0.3">
      <c r="C40" s="94">
        <v>186.02</v>
      </c>
      <c r="D40" s="87">
        <f t="shared" si="0"/>
        <v>1.358935518673119E-2</v>
      </c>
      <c r="E40" s="53"/>
    </row>
    <row r="41" spans="1:7" ht="15.75" customHeight="1" x14ac:dyDescent="0.3">
      <c r="C41" s="94">
        <v>182.66</v>
      </c>
      <c r="D41" s="87">
        <f t="shared" si="0"/>
        <v>-4.7186774625937768E-3</v>
      </c>
      <c r="E41" s="53"/>
    </row>
    <row r="42" spans="1:7" ht="15.75" customHeight="1" x14ac:dyDescent="0.3">
      <c r="C42" s="94">
        <v>178.31</v>
      </c>
      <c r="D42" s="87">
        <f t="shared" si="0"/>
        <v>-2.8421041160380439E-2</v>
      </c>
      <c r="E42" s="53"/>
    </row>
    <row r="43" spans="1:7" ht="16.5" customHeight="1" x14ac:dyDescent="0.3">
      <c r="C43" s="95">
        <v>185.51</v>
      </c>
      <c r="D43" s="88">
        <f t="shared" si="0"/>
        <v>1.0810457373887129E-2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3670.5199999999995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183.52599999999998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454">
        <f>C46</f>
        <v>183.52599999999998</v>
      </c>
      <c r="C49" s="92">
        <f>-IF(C46&lt;=80,10%,IF(C46&lt;250,7.5%,5%))</f>
        <v>-7.4999999999999997E-2</v>
      </c>
      <c r="D49" s="80">
        <f>IF(C46&lt;=80,C46*0.9,IF(C46&lt;250,C46*0.925,C46*0.95))</f>
        <v>169.76155</v>
      </c>
    </row>
    <row r="50" spans="1:6" ht="17.25" customHeight="1" x14ac:dyDescent="0.3">
      <c r="B50" s="455"/>
      <c r="C50" s="93">
        <f>IF(C46&lt;=80, 10%, IF(C46&lt;250, 7.5%, 5%))</f>
        <v>7.4999999999999997E-2</v>
      </c>
      <c r="D50" s="80">
        <f>IF(C46&lt;=80, C46*1.1, IF(C46&lt;250, C46*1.075, C46*1.05))</f>
        <v>197.29044999999996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72" t="s">
        <v>143</v>
      </c>
      <c r="C53" s="71"/>
      <c r="D53" s="285">
        <v>42464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4" zoomScale="60" zoomScaleNormal="40" zoomScalePageLayoutView="50" workbookViewId="0">
      <selection activeCell="G65" sqref="G6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2" t="s">
        <v>40</v>
      </c>
      <c r="B1" s="462"/>
      <c r="C1" s="462"/>
      <c r="D1" s="462"/>
      <c r="E1" s="462"/>
      <c r="F1" s="462"/>
      <c r="G1" s="462"/>
      <c r="H1" s="462"/>
      <c r="I1" s="462"/>
    </row>
    <row r="2" spans="1:9" ht="18.75" customHeight="1" x14ac:dyDescent="0.25">
      <c r="A2" s="462"/>
      <c r="B2" s="462"/>
      <c r="C2" s="462"/>
      <c r="D2" s="462"/>
      <c r="E2" s="462"/>
      <c r="F2" s="462"/>
      <c r="G2" s="462"/>
      <c r="H2" s="462"/>
      <c r="I2" s="462"/>
    </row>
    <row r="3" spans="1:9" ht="18.75" customHeight="1" x14ac:dyDescent="0.25">
      <c r="A3" s="462"/>
      <c r="B3" s="462"/>
      <c r="C3" s="462"/>
      <c r="D3" s="462"/>
      <c r="E3" s="462"/>
      <c r="F3" s="462"/>
      <c r="G3" s="462"/>
      <c r="H3" s="462"/>
      <c r="I3" s="462"/>
    </row>
    <row r="4" spans="1:9" ht="18.75" customHeight="1" x14ac:dyDescent="0.25">
      <c r="A4" s="462"/>
      <c r="B4" s="462"/>
      <c r="C4" s="462"/>
      <c r="D4" s="462"/>
      <c r="E4" s="462"/>
      <c r="F4" s="462"/>
      <c r="G4" s="462"/>
      <c r="H4" s="462"/>
      <c r="I4" s="462"/>
    </row>
    <row r="5" spans="1:9" ht="18.75" customHeight="1" x14ac:dyDescent="0.25">
      <c r="A5" s="462"/>
      <c r="B5" s="462"/>
      <c r="C5" s="462"/>
      <c r="D5" s="462"/>
      <c r="E5" s="462"/>
      <c r="F5" s="462"/>
      <c r="G5" s="462"/>
      <c r="H5" s="462"/>
      <c r="I5" s="462"/>
    </row>
    <row r="6" spans="1:9" ht="18.75" customHeight="1" x14ac:dyDescent="0.25">
      <c r="A6" s="462"/>
      <c r="B6" s="462"/>
      <c r="C6" s="462"/>
      <c r="D6" s="462"/>
      <c r="E6" s="462"/>
      <c r="F6" s="462"/>
      <c r="G6" s="462"/>
      <c r="H6" s="462"/>
      <c r="I6" s="462"/>
    </row>
    <row r="7" spans="1:9" ht="18.75" customHeight="1" x14ac:dyDescent="0.25">
      <c r="A7" s="462"/>
      <c r="B7" s="462"/>
      <c r="C7" s="462"/>
      <c r="D7" s="462"/>
      <c r="E7" s="462"/>
      <c r="F7" s="462"/>
      <c r="G7" s="462"/>
      <c r="H7" s="462"/>
      <c r="I7" s="462"/>
    </row>
    <row r="8" spans="1:9" x14ac:dyDescent="0.25">
      <c r="A8" s="463" t="s">
        <v>41</v>
      </c>
      <c r="B8" s="463"/>
      <c r="C8" s="463"/>
      <c r="D8" s="463"/>
      <c r="E8" s="463"/>
      <c r="F8" s="463"/>
      <c r="G8" s="463"/>
      <c r="H8" s="463"/>
      <c r="I8" s="463"/>
    </row>
    <row r="9" spans="1:9" x14ac:dyDescent="0.25">
      <c r="A9" s="463"/>
      <c r="B9" s="463"/>
      <c r="C9" s="463"/>
      <c r="D9" s="463"/>
      <c r="E9" s="463"/>
      <c r="F9" s="463"/>
      <c r="G9" s="463"/>
      <c r="H9" s="463"/>
      <c r="I9" s="463"/>
    </row>
    <row r="10" spans="1:9" x14ac:dyDescent="0.25">
      <c r="A10" s="463"/>
      <c r="B10" s="463"/>
      <c r="C10" s="463"/>
      <c r="D10" s="463"/>
      <c r="E10" s="463"/>
      <c r="F10" s="463"/>
      <c r="G10" s="463"/>
      <c r="H10" s="463"/>
      <c r="I10" s="463"/>
    </row>
    <row r="11" spans="1:9" x14ac:dyDescent="0.25">
      <c r="A11" s="463"/>
      <c r="B11" s="463"/>
      <c r="C11" s="463"/>
      <c r="D11" s="463"/>
      <c r="E11" s="463"/>
      <c r="F11" s="463"/>
      <c r="G11" s="463"/>
      <c r="H11" s="463"/>
      <c r="I11" s="463"/>
    </row>
    <row r="12" spans="1:9" x14ac:dyDescent="0.25">
      <c r="A12" s="463"/>
      <c r="B12" s="463"/>
      <c r="C12" s="463"/>
      <c r="D12" s="463"/>
      <c r="E12" s="463"/>
      <c r="F12" s="463"/>
      <c r="G12" s="463"/>
      <c r="H12" s="463"/>
      <c r="I12" s="463"/>
    </row>
    <row r="13" spans="1:9" x14ac:dyDescent="0.25">
      <c r="A13" s="463"/>
      <c r="B13" s="463"/>
      <c r="C13" s="463"/>
      <c r="D13" s="463"/>
      <c r="E13" s="463"/>
      <c r="F13" s="463"/>
      <c r="G13" s="463"/>
      <c r="H13" s="463"/>
      <c r="I13" s="463"/>
    </row>
    <row r="14" spans="1:9" x14ac:dyDescent="0.25">
      <c r="A14" s="463"/>
      <c r="B14" s="463"/>
      <c r="C14" s="463"/>
      <c r="D14" s="463"/>
      <c r="E14" s="463"/>
      <c r="F14" s="463"/>
      <c r="G14" s="463"/>
      <c r="H14" s="463"/>
      <c r="I14" s="463"/>
    </row>
    <row r="15" spans="1:9" ht="19.5" customHeight="1" x14ac:dyDescent="0.3">
      <c r="A15" s="97"/>
    </row>
    <row r="16" spans="1:9" ht="19.5" customHeight="1" x14ac:dyDescent="0.3">
      <c r="A16" s="496" t="s">
        <v>26</v>
      </c>
      <c r="B16" s="497"/>
      <c r="C16" s="497"/>
      <c r="D16" s="497"/>
      <c r="E16" s="497"/>
      <c r="F16" s="497"/>
      <c r="G16" s="497"/>
      <c r="H16" s="498"/>
    </row>
    <row r="17" spans="1:14" ht="20.25" customHeight="1" x14ac:dyDescent="0.25">
      <c r="A17" s="499" t="s">
        <v>42</v>
      </c>
      <c r="B17" s="499"/>
      <c r="C17" s="499"/>
      <c r="D17" s="499"/>
      <c r="E17" s="499"/>
      <c r="F17" s="499"/>
      <c r="G17" s="499"/>
      <c r="H17" s="499"/>
    </row>
    <row r="18" spans="1:14" ht="26.25" customHeight="1" x14ac:dyDescent="0.4">
      <c r="A18" s="99" t="s">
        <v>28</v>
      </c>
      <c r="B18" s="495" t="s">
        <v>149</v>
      </c>
      <c r="C18" s="495"/>
      <c r="D18" s="263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">
        <v>144</v>
      </c>
      <c r="C19" s="276">
        <v>29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500" t="s">
        <v>147</v>
      </c>
      <c r="C20" s="500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500" t="s">
        <v>146</v>
      </c>
      <c r="C21" s="500"/>
      <c r="D21" s="500"/>
      <c r="E21" s="500"/>
      <c r="F21" s="500"/>
      <c r="G21" s="500"/>
      <c r="H21" s="500"/>
      <c r="I21" s="103"/>
    </row>
    <row r="22" spans="1:14" ht="26.25" customHeight="1" x14ac:dyDescent="0.4">
      <c r="A22" s="99" t="s">
        <v>32</v>
      </c>
      <c r="B22" s="104">
        <v>42464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v>42467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495" t="s">
        <v>147</v>
      </c>
      <c r="C26" s="495"/>
    </row>
    <row r="27" spans="1:14" ht="26.25" customHeight="1" x14ac:dyDescent="0.4">
      <c r="A27" s="108" t="s">
        <v>43</v>
      </c>
      <c r="B27" s="493" t="s">
        <v>148</v>
      </c>
      <c r="C27" s="493"/>
    </row>
    <row r="28" spans="1:14" ht="27" customHeight="1" x14ac:dyDescent="0.4">
      <c r="A28" s="108" t="s">
        <v>5</v>
      </c>
      <c r="B28" s="109">
        <v>95.17</v>
      </c>
    </row>
    <row r="29" spans="1:14" s="14" customFormat="1" ht="27" customHeight="1" x14ac:dyDescent="0.4">
      <c r="A29" s="108" t="s">
        <v>44</v>
      </c>
      <c r="B29" s="110">
        <v>0</v>
      </c>
      <c r="C29" s="470" t="s">
        <v>45</v>
      </c>
      <c r="D29" s="471"/>
      <c r="E29" s="471"/>
      <c r="F29" s="471"/>
      <c r="G29" s="472"/>
      <c r="I29" s="111"/>
      <c r="J29" s="111"/>
      <c r="K29" s="111"/>
      <c r="L29" s="111"/>
    </row>
    <row r="30" spans="1:14" s="14" customFormat="1" ht="19.5" customHeight="1" x14ac:dyDescent="0.3">
      <c r="A30" s="108" t="s">
        <v>46</v>
      </c>
      <c r="B30" s="112">
        <f>B28-B29</f>
        <v>95.17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v>1</v>
      </c>
      <c r="C31" s="473" t="s">
        <v>48</v>
      </c>
      <c r="D31" s="474"/>
      <c r="E31" s="474"/>
      <c r="F31" s="474"/>
      <c r="G31" s="474"/>
      <c r="H31" s="475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1</v>
      </c>
      <c r="C32" s="473" t="s">
        <v>50</v>
      </c>
      <c r="D32" s="474"/>
      <c r="E32" s="474"/>
      <c r="F32" s="474"/>
      <c r="G32" s="474"/>
      <c r="H32" s="475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1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50</v>
      </c>
      <c r="C36" s="98"/>
      <c r="D36" s="476" t="s">
        <v>54</v>
      </c>
      <c r="E36" s="494"/>
      <c r="F36" s="476" t="s">
        <v>55</v>
      </c>
      <c r="G36" s="477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3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25</v>
      </c>
      <c r="C38" s="130">
        <v>1</v>
      </c>
      <c r="D38" s="131">
        <v>68863617</v>
      </c>
      <c r="E38" s="132">
        <f>IF(ISBLANK(D38),"-",$D$48/$D$45*D38)</f>
        <v>55935787.107262224</v>
      </c>
      <c r="F38" s="131">
        <v>64376608</v>
      </c>
      <c r="G38" s="133">
        <f>IF(ISBLANK(F38),"-",$D$48/$F$45*F38)</f>
        <v>56482802.037123881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36">
        <v>68540149</v>
      </c>
      <c r="E39" s="137">
        <f>IF(ISBLANK(D39),"-",$D$48/$D$45*D39)</f>
        <v>55673044.051171929</v>
      </c>
      <c r="F39" s="136">
        <v>64243068</v>
      </c>
      <c r="G39" s="138">
        <f>IF(ISBLANK(F39),"-",$D$48/$F$45*F39)</f>
        <v>56365636.600510046</v>
      </c>
      <c r="I39" s="478">
        <f>ABS((F43/D43*D42)-F42)/D42</f>
        <v>9.8126172908979212E-3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36">
        <v>68502344</v>
      </c>
      <c r="E40" s="137">
        <f>IF(ISBLANK(D40),"-",$D$48/$D$45*D40)</f>
        <v>55642336.218448155</v>
      </c>
      <c r="F40" s="136">
        <v>64026310</v>
      </c>
      <c r="G40" s="138">
        <f>IF(ISBLANK(F40),"-",$D$48/$F$45*F40)</f>
        <v>56175457.28562656</v>
      </c>
      <c r="I40" s="478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68635370</v>
      </c>
      <c r="E42" s="147">
        <f>AVERAGE(E38:E41)</f>
        <v>55750389.125627436</v>
      </c>
      <c r="F42" s="146">
        <f>AVERAGE(F38:F41)</f>
        <v>64215328.666666664</v>
      </c>
      <c r="G42" s="148">
        <f>AVERAGE(G38:G41)</f>
        <v>56341298.641086824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21.56</v>
      </c>
      <c r="E43" s="139"/>
      <c r="F43" s="151">
        <v>19.96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21.56</v>
      </c>
      <c r="E44" s="154"/>
      <c r="F44" s="153">
        <f>F43*$B$34</f>
        <v>19.96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416.66666666666669</v>
      </c>
      <c r="C45" s="152" t="s">
        <v>72</v>
      </c>
      <c r="D45" s="156">
        <f>D44*$B$30/100</f>
        <v>20.518651999999996</v>
      </c>
      <c r="E45" s="157"/>
      <c r="F45" s="156">
        <f>F44*$B$30/100</f>
        <v>18.995932</v>
      </c>
      <c r="H45" s="149"/>
    </row>
    <row r="46" spans="1:14" ht="19.5" customHeight="1" x14ac:dyDescent="0.3">
      <c r="A46" s="464" t="s">
        <v>73</v>
      </c>
      <c r="B46" s="465"/>
      <c r="C46" s="152" t="s">
        <v>74</v>
      </c>
      <c r="D46" s="158">
        <f>D45/$B$45</f>
        <v>4.9244764799999986E-2</v>
      </c>
      <c r="E46" s="159"/>
      <c r="F46" s="160">
        <f>F45/$B$45</f>
        <v>4.5590236799999996E-2</v>
      </c>
      <c r="H46" s="149"/>
    </row>
    <row r="47" spans="1:14" ht="27" customHeight="1" x14ac:dyDescent="0.4">
      <c r="A47" s="466"/>
      <c r="B47" s="467"/>
      <c r="C47" s="161" t="s">
        <v>75</v>
      </c>
      <c r="D47" s="162">
        <v>0.04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16.666666666666668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16.666666666666668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56045843.88335713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6.302786399700628E-3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uncoated tablets contains Metoclopramide Hydrochloride  B.P 10 mg</v>
      </c>
    </row>
    <row r="56" spans="1:12" ht="26.25" customHeight="1" x14ac:dyDescent="0.4">
      <c r="A56" s="176" t="s">
        <v>82</v>
      </c>
      <c r="B56" s="177">
        <v>10</v>
      </c>
      <c r="C56" s="98" t="str">
        <f>B20</f>
        <v>Metoclopramide Hydrochloride  B.P</v>
      </c>
      <c r="H56" s="178"/>
    </row>
    <row r="57" spans="1:12" ht="18.75" x14ac:dyDescent="0.3">
      <c r="A57" s="175" t="s">
        <v>83</v>
      </c>
      <c r="B57" s="264">
        <f>Uniformity!C46</f>
        <v>183.52599999999998</v>
      </c>
      <c r="H57" s="178"/>
    </row>
    <row r="58" spans="1:12" ht="19.5" customHeight="1" x14ac:dyDescent="0.3">
      <c r="H58" s="178"/>
    </row>
    <row r="59" spans="1:12" s="14" customFormat="1" ht="27" customHeight="1" thickBot="1" x14ac:dyDescent="0.45">
      <c r="A59" s="121" t="s">
        <v>84</v>
      </c>
      <c r="B59" s="122">
        <v>100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10</v>
      </c>
      <c r="C60" s="481" t="s">
        <v>89</v>
      </c>
      <c r="D60" s="484">
        <v>183.6</v>
      </c>
      <c r="E60" s="181">
        <v>1</v>
      </c>
      <c r="F60" s="182"/>
      <c r="G60" s="265" t="str">
        <f>IF(ISBLANK(F60),"-",(F60/$D$50*$D$47*$B$68)*($B$57/$D$60))</f>
        <v>-</v>
      </c>
      <c r="H60" s="183" t="str">
        <f t="shared" ref="H60:H71" si="0">IF(ISBLANK(F60),"-",G60/$B$56)</f>
        <v>-</v>
      </c>
      <c r="L60" s="111"/>
    </row>
    <row r="61" spans="1:12" s="14" customFormat="1" ht="26.25" customHeight="1" x14ac:dyDescent="0.4">
      <c r="A61" s="123" t="s">
        <v>90</v>
      </c>
      <c r="B61" s="124">
        <v>25</v>
      </c>
      <c r="C61" s="482"/>
      <c r="D61" s="485"/>
      <c r="E61" s="184">
        <v>2</v>
      </c>
      <c r="F61" s="136"/>
      <c r="G61" s="266" t="str">
        <f>IF(ISBLANK(F61),"-",(F61/$D$50*$D$47*$B$68)*($B$57/$D$60))</f>
        <v>-</v>
      </c>
      <c r="H61" s="185" t="str">
        <f t="shared" si="0"/>
        <v>-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482"/>
      <c r="D62" s="485"/>
      <c r="E62" s="184">
        <v>3</v>
      </c>
      <c r="F62" s="186"/>
      <c r="G62" s="266" t="str">
        <f>IF(ISBLANK(F62),"-",(F62/$D$50*$D$47*$B$68)*($B$57/$D$60))</f>
        <v>-</v>
      </c>
      <c r="H62" s="185" t="str">
        <f t="shared" si="0"/>
        <v>-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492"/>
      <c r="D63" s="486"/>
      <c r="E63" s="187">
        <v>4</v>
      </c>
      <c r="F63" s="188"/>
      <c r="G63" s="266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481" t="s">
        <v>94</v>
      </c>
      <c r="D64" s="484">
        <v>184.98</v>
      </c>
      <c r="E64" s="181">
        <v>1</v>
      </c>
      <c r="F64" s="182">
        <v>53105993</v>
      </c>
      <c r="G64" s="267">
        <f>IF(ISBLANK(F64),"-",(F64/$D$50*$D$47*$B$68)*($B$57/$D$64))</f>
        <v>9.4009760265366786</v>
      </c>
      <c r="H64" s="189">
        <f t="shared" si="0"/>
        <v>0.94009760265366782</v>
      </c>
    </row>
    <row r="65" spans="1:8" ht="26.25" customHeight="1" x14ac:dyDescent="0.4">
      <c r="A65" s="123" t="s">
        <v>95</v>
      </c>
      <c r="B65" s="124">
        <v>1</v>
      </c>
      <c r="C65" s="482"/>
      <c r="D65" s="485"/>
      <c r="E65" s="184">
        <v>2</v>
      </c>
      <c r="F65" s="136">
        <v>53161042</v>
      </c>
      <c r="G65" s="268">
        <f>IF(ISBLANK(F65),"-",(F65/$D$50*$D$47*$B$68)*($B$57/$D$64))</f>
        <v>9.4107209592655501</v>
      </c>
      <c r="H65" s="190">
        <f t="shared" si="0"/>
        <v>0.94107209592655505</v>
      </c>
    </row>
    <row r="66" spans="1:8" ht="26.25" customHeight="1" x14ac:dyDescent="0.4">
      <c r="A66" s="123" t="s">
        <v>96</v>
      </c>
      <c r="B66" s="124">
        <v>1</v>
      </c>
      <c r="C66" s="482"/>
      <c r="D66" s="485"/>
      <c r="E66" s="184">
        <v>3</v>
      </c>
      <c r="F66" s="136">
        <v>53248924</v>
      </c>
      <c r="G66" s="268">
        <f>IF(ISBLANK(F66),"-",(F66/$D$50*$D$47*$B$68)*($B$57/$D$64))</f>
        <v>9.4262780843373655</v>
      </c>
      <c r="H66" s="190">
        <f t="shared" si="0"/>
        <v>0.9426278084337365</v>
      </c>
    </row>
    <row r="67" spans="1:8" ht="27" customHeight="1" thickBot="1" x14ac:dyDescent="0.45">
      <c r="A67" s="123" t="s">
        <v>97</v>
      </c>
      <c r="B67" s="124">
        <v>1</v>
      </c>
      <c r="C67" s="492"/>
      <c r="D67" s="486"/>
      <c r="E67" s="187">
        <v>4</v>
      </c>
      <c r="F67" s="188"/>
      <c r="G67" s="269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250</v>
      </c>
      <c r="C68" s="481" t="s">
        <v>99</v>
      </c>
      <c r="D68" s="484">
        <v>184.21</v>
      </c>
      <c r="E68" s="181">
        <v>1</v>
      </c>
      <c r="F68" s="182">
        <v>54244110</v>
      </c>
      <c r="G68" s="267">
        <f t="shared" ref="G68:G71" si="1">IF(ISBLANK(F68),"-",(F68/$D$50*$D$47*$B$68)*($B$57/$D$64))</f>
        <v>9.6024487799487819</v>
      </c>
      <c r="H68" s="189">
        <f t="shared" si="0"/>
        <v>0.96024487799487823</v>
      </c>
    </row>
    <row r="69" spans="1:8" ht="27" customHeight="1" thickBot="1" x14ac:dyDescent="0.45">
      <c r="A69" s="171" t="s">
        <v>100</v>
      </c>
      <c r="B69" s="193">
        <f>(D47*B68)/B56*B57</f>
        <v>183.52599999999998</v>
      </c>
      <c r="C69" s="482"/>
      <c r="D69" s="485"/>
      <c r="E69" s="184">
        <v>2</v>
      </c>
      <c r="F69" s="136">
        <v>54212485</v>
      </c>
      <c r="G69" s="268">
        <f t="shared" si="1"/>
        <v>9.5968504312494307</v>
      </c>
      <c r="H69" s="190">
        <f t="shared" si="0"/>
        <v>0.95968504312494307</v>
      </c>
    </row>
    <row r="70" spans="1:8" ht="26.25" customHeight="1" x14ac:dyDescent="0.4">
      <c r="A70" s="487" t="s">
        <v>73</v>
      </c>
      <c r="B70" s="488"/>
      <c r="C70" s="482"/>
      <c r="D70" s="485"/>
      <c r="E70" s="184">
        <v>3</v>
      </c>
      <c r="F70" s="136">
        <v>54182148</v>
      </c>
      <c r="G70" s="268">
        <f t="shared" si="1"/>
        <v>9.5914800880243849</v>
      </c>
      <c r="H70" s="190">
        <f t="shared" si="0"/>
        <v>0.95914800880243845</v>
      </c>
    </row>
    <row r="71" spans="1:8" ht="27" customHeight="1" thickBot="1" x14ac:dyDescent="0.45">
      <c r="A71" s="489"/>
      <c r="B71" s="490"/>
      <c r="C71" s="483"/>
      <c r="D71" s="486"/>
      <c r="E71" s="187">
        <v>4</v>
      </c>
      <c r="F71" s="188"/>
      <c r="G71" s="269" t="str">
        <f t="shared" si="1"/>
        <v>-</v>
      </c>
      <c r="H71" s="191" t="str">
        <f t="shared" si="0"/>
        <v>-</v>
      </c>
    </row>
    <row r="72" spans="1:8" ht="26.25" customHeight="1" x14ac:dyDescent="0.4">
      <c r="A72" s="194"/>
      <c r="B72" s="194"/>
      <c r="C72" s="194"/>
      <c r="D72" s="194"/>
      <c r="E72" s="194"/>
      <c r="F72" s="196" t="s">
        <v>66</v>
      </c>
      <c r="G72" s="274">
        <f>AVERAGE(G60:G71)</f>
        <v>9.5047923948936983</v>
      </c>
      <c r="H72" s="197">
        <f>AVERAGE(H60:H71)</f>
        <v>0.95047923948936985</v>
      </c>
    </row>
    <row r="73" spans="1:8" ht="26.25" customHeight="1" x14ac:dyDescent="0.4">
      <c r="C73" s="194"/>
      <c r="D73" s="194"/>
      <c r="E73" s="194"/>
      <c r="F73" s="198" t="s">
        <v>79</v>
      </c>
      <c r="G73" s="270">
        <f>STDEV(G60:G71)/G72</f>
        <v>1.0658770977992784E-2</v>
      </c>
      <c r="H73" s="270">
        <f>STDEV(H60:H71)/H72</f>
        <v>1.0658770977992791E-2</v>
      </c>
    </row>
    <row r="74" spans="1:8" ht="27" customHeight="1" x14ac:dyDescent="0.4">
      <c r="A74" s="194"/>
      <c r="B74" s="194"/>
      <c r="C74" s="195"/>
      <c r="D74" s="195"/>
      <c r="E74" s="199"/>
      <c r="F74" s="200" t="s">
        <v>15</v>
      </c>
      <c r="G74" s="201">
        <f>COUNT(G60:G71)</f>
        <v>6</v>
      </c>
      <c r="H74" s="201">
        <f>COUNT(H60:H71)</f>
        <v>6</v>
      </c>
    </row>
    <row r="76" spans="1:8" ht="26.25" customHeight="1" x14ac:dyDescent="0.4">
      <c r="A76" s="107" t="s">
        <v>101</v>
      </c>
      <c r="B76" s="202" t="s">
        <v>102</v>
      </c>
      <c r="C76" s="468" t="str">
        <f>B20</f>
        <v>Metoclopramide Hydrochloride  B.P</v>
      </c>
      <c r="D76" s="468"/>
      <c r="E76" s="203" t="s">
        <v>103</v>
      </c>
      <c r="F76" s="203"/>
      <c r="G76" s="204">
        <f>H72</f>
        <v>0.95047923948936985</v>
      </c>
      <c r="H76" s="205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491" t="str">
        <f>B26</f>
        <v>Metoclopramide Hydrochloride  B.P</v>
      </c>
      <c r="C79" s="491"/>
    </row>
    <row r="80" spans="1:8" ht="26.25" customHeight="1" x14ac:dyDescent="0.4">
      <c r="A80" s="108" t="s">
        <v>43</v>
      </c>
      <c r="B80" s="491" t="str">
        <f>B27</f>
        <v>M38-1</v>
      </c>
      <c r="C80" s="491"/>
    </row>
    <row r="81" spans="1:12" ht="27" customHeight="1" x14ac:dyDescent="0.4">
      <c r="A81" s="108" t="s">
        <v>5</v>
      </c>
      <c r="B81" s="206">
        <f>B28</f>
        <v>95.17</v>
      </c>
    </row>
    <row r="82" spans="1:12" s="14" customFormat="1" ht="27" customHeight="1" x14ac:dyDescent="0.4">
      <c r="A82" s="108" t="s">
        <v>44</v>
      </c>
      <c r="B82" s="110">
        <v>0</v>
      </c>
      <c r="C82" s="470" t="s">
        <v>45</v>
      </c>
      <c r="D82" s="471"/>
      <c r="E82" s="471"/>
      <c r="F82" s="471"/>
      <c r="G82" s="472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95.17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v>1</v>
      </c>
      <c r="C84" s="473" t="s">
        <v>106</v>
      </c>
      <c r="D84" s="474"/>
      <c r="E84" s="474"/>
      <c r="F84" s="474"/>
      <c r="G84" s="474"/>
      <c r="H84" s="475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v>1</v>
      </c>
      <c r="C85" s="473" t="s">
        <v>107</v>
      </c>
      <c r="D85" s="474"/>
      <c r="E85" s="474"/>
      <c r="F85" s="474"/>
      <c r="G85" s="474"/>
      <c r="H85" s="475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1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100</v>
      </c>
      <c r="D89" s="207" t="s">
        <v>54</v>
      </c>
      <c r="E89" s="208"/>
      <c r="F89" s="476" t="s">
        <v>55</v>
      </c>
      <c r="G89" s="477"/>
    </row>
    <row r="90" spans="1:12" ht="27" customHeight="1" x14ac:dyDescent="0.4">
      <c r="A90" s="123" t="s">
        <v>56</v>
      </c>
      <c r="B90" s="124">
        <v>5</v>
      </c>
      <c r="C90" s="209" t="s">
        <v>57</v>
      </c>
      <c r="D90" s="126" t="s">
        <v>58</v>
      </c>
      <c r="E90" s="127" t="s">
        <v>59</v>
      </c>
      <c r="F90" s="126" t="s">
        <v>58</v>
      </c>
      <c r="G90" s="210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1">
        <v>1</v>
      </c>
      <c r="D91" s="278">
        <v>0.34789999999999999</v>
      </c>
      <c r="E91" s="279">
        <f>IF(ISBLANK(D91),"-",$D$101/$D$98*D91)</f>
        <v>0.39860034108227749</v>
      </c>
      <c r="F91" s="278">
        <v>0.34410000000000002</v>
      </c>
      <c r="G91" s="280">
        <f>IF(ISBLANK(F91),"-",$D$101/$F$98*F91)</f>
        <v>0.40538571355007225</v>
      </c>
      <c r="I91" s="134"/>
    </row>
    <row r="92" spans="1:12" ht="26.25" customHeight="1" x14ac:dyDescent="0.4">
      <c r="A92" s="123" t="s">
        <v>62</v>
      </c>
      <c r="B92" s="124">
        <v>1</v>
      </c>
      <c r="C92" s="195">
        <v>2</v>
      </c>
      <c r="D92" s="281">
        <v>0.3523</v>
      </c>
      <c r="E92" s="282">
        <f>IF(ISBLANK(D92),"-",$D$101/$D$98*D92)</f>
        <v>0.40364156413706914</v>
      </c>
      <c r="F92" s="281">
        <v>0.34289999999999998</v>
      </c>
      <c r="G92" s="283">
        <f>IF(ISBLANK(F92),"-",$D$101/$F$98*F92)</f>
        <v>0.40397198830665432</v>
      </c>
      <c r="I92" s="478">
        <f>ABS((F96/D96*D95)-F95)/D95</f>
        <v>4.3812557137232972E-3</v>
      </c>
    </row>
    <row r="93" spans="1:12" ht="26.25" customHeight="1" x14ac:dyDescent="0.4">
      <c r="A93" s="123" t="s">
        <v>63</v>
      </c>
      <c r="B93" s="124">
        <v>1</v>
      </c>
      <c r="C93" s="195">
        <v>3</v>
      </c>
      <c r="D93" s="281">
        <v>0.35189999999999999</v>
      </c>
      <c r="E93" s="282">
        <f>IF(ISBLANK(D93),"-",$D$101/$D$98*D93)</f>
        <v>0.40318327113208807</v>
      </c>
      <c r="F93" s="281">
        <v>0.34079999999999999</v>
      </c>
      <c r="G93" s="283">
        <f>IF(ISBLANK(F93),"-",$D$101/$F$98*F93)</f>
        <v>0.40149796913067309</v>
      </c>
      <c r="I93" s="478"/>
    </row>
    <row r="94" spans="1:12" ht="27" customHeight="1" x14ac:dyDescent="0.4">
      <c r="A94" s="123" t="s">
        <v>64</v>
      </c>
      <c r="B94" s="124">
        <v>1</v>
      </c>
      <c r="C94" s="212">
        <v>4</v>
      </c>
      <c r="D94" s="141"/>
      <c r="E94" s="142" t="str">
        <f>IF(ISBLANK(D94),"-",$D$101/$D$98*D94)</f>
        <v>-</v>
      </c>
      <c r="F94" s="213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0.35069999999999996</v>
      </c>
      <c r="E95" s="147">
        <f>AVERAGE(E91:E94)</f>
        <v>0.40180839211714492</v>
      </c>
      <c r="F95" s="216">
        <f>AVERAGE(F91:F94)</f>
        <v>0.34260000000000002</v>
      </c>
      <c r="G95" s="217">
        <f>AVERAGE(G91:G94)</f>
        <v>0.4036185569957999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20.38</v>
      </c>
      <c r="E96" s="139"/>
      <c r="F96" s="151">
        <v>19.82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20.38</v>
      </c>
      <c r="E97" s="154"/>
      <c r="F97" s="153">
        <f>F96*$B$87</f>
        <v>19.82</v>
      </c>
    </row>
    <row r="98" spans="1:10" ht="19.5" customHeight="1" x14ac:dyDescent="0.3">
      <c r="A98" s="123" t="s">
        <v>71</v>
      </c>
      <c r="B98" s="222">
        <f>(B97/B96)*(B95/B94)*(B93/B92)*(B91/B90)*B89</f>
        <v>2000</v>
      </c>
      <c r="C98" s="220" t="s">
        <v>110</v>
      </c>
      <c r="D98" s="223">
        <f>D97*$B$83/100</f>
        <v>19.395645999999999</v>
      </c>
      <c r="E98" s="157"/>
      <c r="F98" s="156">
        <f>F97*$B$83/100</f>
        <v>18.862694000000001</v>
      </c>
    </row>
    <row r="99" spans="1:10" ht="19.5" customHeight="1" x14ac:dyDescent="0.3">
      <c r="A99" s="464" t="s">
        <v>73</v>
      </c>
      <c r="B99" s="479"/>
      <c r="C99" s="220" t="s">
        <v>111</v>
      </c>
      <c r="D99" s="224">
        <f>D98/$B$98</f>
        <v>9.6978229999999995E-3</v>
      </c>
      <c r="E99" s="157"/>
      <c r="F99" s="160">
        <f>F98/$B$98</f>
        <v>9.4313470000000014E-3</v>
      </c>
      <c r="G99" s="225"/>
      <c r="H99" s="149"/>
    </row>
    <row r="100" spans="1:10" ht="19.5" customHeight="1" x14ac:dyDescent="0.3">
      <c r="A100" s="466"/>
      <c r="B100" s="480"/>
      <c r="C100" s="220" t="s">
        <v>75</v>
      </c>
      <c r="D100" s="226">
        <f>$B$56/$B$116</f>
        <v>1.1111111111111112E-2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22.222222222222221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22.222222222222221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0.40271347455647238</v>
      </c>
      <c r="F103" s="169"/>
      <c r="G103" s="233"/>
      <c r="H103" s="149"/>
      <c r="J103" s="234"/>
    </row>
    <row r="104" spans="1:10" ht="18.75" x14ac:dyDescent="0.3">
      <c r="C104" s="198" t="s">
        <v>79</v>
      </c>
      <c r="D104" s="235">
        <f>STDEV(E91:E94,G91:G94)/D103</f>
        <v>5.8973858363498268E-3</v>
      </c>
      <c r="F104" s="169"/>
      <c r="G104" s="225"/>
      <c r="H104" s="149"/>
      <c r="J104" s="234"/>
    </row>
    <row r="105" spans="1:10" ht="19.5" customHeight="1" x14ac:dyDescent="0.3">
      <c r="C105" s="200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87">
        <v>0.34789999999999999</v>
      </c>
      <c r="E108" s="271">
        <f t="shared" ref="E108:E113" si="2">IF(ISBLANK(D108),"-",D108/$D$103*$D$100*$B$116)</f>
        <v>8.6388964358135496</v>
      </c>
      <c r="F108" s="242">
        <f t="shared" ref="F108:F113" si="3">IF(ISBLANK(D108), "-", E108/$B$56)</f>
        <v>0.863889643581355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87">
        <v>0.34449999999999997</v>
      </c>
      <c r="E109" s="272">
        <f t="shared" si="2"/>
        <v>8.5544691639487436</v>
      </c>
      <c r="F109" s="243">
        <f t="shared" si="3"/>
        <v>0.85544691639487436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87">
        <v>0.34560000000000002</v>
      </c>
      <c r="E110" s="272">
        <f t="shared" si="2"/>
        <v>8.5817838695520638</v>
      </c>
      <c r="F110" s="243">
        <f t="shared" si="3"/>
        <v>0.85817838695520643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87">
        <v>0.36930000000000002</v>
      </c>
      <c r="E111" s="272">
        <f t="shared" si="2"/>
        <v>9.1702916175508591</v>
      </c>
      <c r="F111" s="243">
        <f t="shared" si="3"/>
        <v>0.91702916175508586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87">
        <v>0.35949999999999999</v>
      </c>
      <c r="E112" s="272">
        <f t="shared" si="2"/>
        <v>8.9269424221758307</v>
      </c>
      <c r="F112" s="243">
        <f t="shared" si="3"/>
        <v>0.89269424221758309</v>
      </c>
    </row>
    <row r="113" spans="1:10" ht="26.25" customHeight="1" x14ac:dyDescent="0.4">
      <c r="A113" s="123" t="s">
        <v>95</v>
      </c>
      <c r="B113" s="124">
        <v>1</v>
      </c>
      <c r="C113" s="244">
        <v>6</v>
      </c>
      <c r="D113" s="288">
        <v>0.35859999999999997</v>
      </c>
      <c r="E113" s="273">
        <f t="shared" si="2"/>
        <v>8.9045940266822043</v>
      </c>
      <c r="F113" s="245">
        <f t="shared" si="3"/>
        <v>0.89045940266822043</v>
      </c>
    </row>
    <row r="114" spans="1:10" ht="26.25" customHeight="1" x14ac:dyDescent="0.4">
      <c r="A114" s="123" t="s">
        <v>96</v>
      </c>
      <c r="B114" s="124">
        <v>1</v>
      </c>
      <c r="C114" s="241"/>
      <c r="D114" s="195"/>
      <c r="E114" s="97"/>
      <c r="F114" s="246"/>
    </row>
    <row r="115" spans="1:10" ht="26.25" customHeight="1" x14ac:dyDescent="0.4">
      <c r="A115" s="123" t="s">
        <v>97</v>
      </c>
      <c r="B115" s="124">
        <v>1</v>
      </c>
      <c r="C115" s="241"/>
      <c r="D115" s="247" t="s">
        <v>66</v>
      </c>
      <c r="E115" s="275">
        <f>AVERAGE(E108:E113)</f>
        <v>8.7961629226205407</v>
      </c>
      <c r="F115" s="248">
        <f>AVERAGE(F108:F113)</f>
        <v>0.87961629226205418</v>
      </c>
    </row>
    <row r="116" spans="1:10" ht="27" customHeight="1" x14ac:dyDescent="0.4">
      <c r="A116" s="123" t="s">
        <v>98</v>
      </c>
      <c r="B116" s="155">
        <f>(B115/B114)*(B113/B112)*(B111/B110)*(B109/B108)*B107</f>
        <v>900</v>
      </c>
      <c r="C116" s="249"/>
      <c r="D116" s="214" t="s">
        <v>79</v>
      </c>
      <c r="E116" s="250">
        <f>STDEV(E108:E113)/E115</f>
        <v>2.7751472944434349E-2</v>
      </c>
      <c r="F116" s="250">
        <f>STDEV(F108:F113)/F115</f>
        <v>2.7751472944434318E-2</v>
      </c>
      <c r="I116" s="97"/>
    </row>
    <row r="117" spans="1:10" ht="27" customHeight="1" x14ac:dyDescent="0.4">
      <c r="A117" s="464" t="s">
        <v>73</v>
      </c>
      <c r="B117" s="465"/>
      <c r="C117" s="251"/>
      <c r="D117" s="252" t="s">
        <v>15</v>
      </c>
      <c r="E117" s="253">
        <f>COUNT(E108:E113)</f>
        <v>6</v>
      </c>
      <c r="F117" s="253">
        <f>COUNT(F108:F113)</f>
        <v>6</v>
      </c>
      <c r="I117" s="97"/>
      <c r="J117" s="234"/>
    </row>
    <row r="118" spans="1:10" ht="19.5" customHeight="1" x14ac:dyDescent="0.3">
      <c r="A118" s="466"/>
      <c r="B118" s="467"/>
      <c r="C118" s="97"/>
      <c r="D118" s="97"/>
      <c r="E118" s="97"/>
      <c r="F118" s="195"/>
      <c r="G118" s="97"/>
      <c r="H118" s="97"/>
      <c r="I118" s="97"/>
    </row>
    <row r="119" spans="1:10" ht="18.75" x14ac:dyDescent="0.3">
      <c r="A119" s="262"/>
      <c r="B119" s="119"/>
      <c r="C119" s="97"/>
      <c r="D119" s="97"/>
      <c r="E119" s="97"/>
      <c r="F119" s="195"/>
      <c r="G119" s="97"/>
      <c r="H119" s="97"/>
      <c r="I119" s="97"/>
    </row>
    <row r="120" spans="1:10" ht="26.25" customHeight="1" x14ac:dyDescent="0.4">
      <c r="A120" s="107" t="s">
        <v>101</v>
      </c>
      <c r="B120" s="202" t="s">
        <v>118</v>
      </c>
      <c r="C120" s="468" t="str">
        <f>B20</f>
        <v>Metoclopramide Hydrochloride  B.P</v>
      </c>
      <c r="D120" s="468"/>
      <c r="E120" s="203" t="s">
        <v>119</v>
      </c>
      <c r="F120" s="203"/>
      <c r="G120" s="204">
        <f>F115</f>
        <v>0.87961629226205418</v>
      </c>
      <c r="H120" s="97"/>
      <c r="I120" s="97"/>
    </row>
    <row r="121" spans="1:10" ht="19.5" customHeight="1" x14ac:dyDescent="0.3">
      <c r="A121" s="254"/>
      <c r="B121" s="254"/>
      <c r="C121" s="255"/>
      <c r="D121" s="255"/>
      <c r="E121" s="255"/>
      <c r="F121" s="255"/>
      <c r="G121" s="255"/>
      <c r="H121" s="255"/>
    </row>
    <row r="122" spans="1:10" ht="18.75" x14ac:dyDescent="0.3">
      <c r="B122" s="469" t="s">
        <v>21</v>
      </c>
      <c r="C122" s="469"/>
      <c r="E122" s="209" t="s">
        <v>22</v>
      </c>
      <c r="F122" s="256"/>
      <c r="G122" s="469" t="s">
        <v>23</v>
      </c>
      <c r="H122" s="469"/>
    </row>
    <row r="123" spans="1:10" ht="69.95" customHeight="1" x14ac:dyDescent="0.3">
      <c r="A123" s="257" t="s">
        <v>24</v>
      </c>
      <c r="B123" s="259" t="s">
        <v>143</v>
      </c>
      <c r="C123" s="258"/>
      <c r="E123" s="284"/>
      <c r="F123" s="97"/>
      <c r="G123" s="259"/>
      <c r="H123" s="259"/>
    </row>
    <row r="124" spans="1:10" ht="69.95" customHeight="1" x14ac:dyDescent="0.3">
      <c r="A124" s="257" t="s">
        <v>25</v>
      </c>
      <c r="B124" s="260"/>
      <c r="C124" s="260"/>
      <c r="E124" s="260"/>
      <c r="F124" s="97"/>
      <c r="G124" s="261"/>
      <c r="H124" s="261"/>
    </row>
    <row r="125" spans="1:10" ht="18.75" x14ac:dyDescent="0.3">
      <c r="A125" s="194"/>
      <c r="B125" s="194"/>
      <c r="C125" s="195"/>
      <c r="D125" s="195"/>
      <c r="E125" s="195"/>
      <c r="F125" s="199"/>
      <c r="G125" s="195"/>
      <c r="H125" s="195"/>
      <c r="I125" s="97"/>
    </row>
    <row r="126" spans="1:10" ht="18.75" x14ac:dyDescent="0.3">
      <c r="A126" s="194"/>
      <c r="B126" s="194"/>
      <c r="C126" s="195"/>
      <c r="D126" s="195"/>
      <c r="E126" s="195"/>
      <c r="F126" s="199"/>
      <c r="G126" s="195"/>
      <c r="H126" s="195"/>
      <c r="I126" s="97"/>
    </row>
    <row r="127" spans="1:10" ht="18.75" x14ac:dyDescent="0.3">
      <c r="A127" s="194"/>
      <c r="B127" s="194"/>
      <c r="C127" s="195"/>
      <c r="D127" s="195"/>
      <c r="E127" s="195"/>
      <c r="F127" s="199"/>
      <c r="G127" s="195"/>
      <c r="H127" s="195"/>
      <c r="I127" s="97"/>
    </row>
    <row r="128" spans="1:10" ht="18.75" x14ac:dyDescent="0.3">
      <c r="A128" s="194"/>
      <c r="B128" s="194"/>
      <c r="C128" s="195"/>
      <c r="D128" s="195"/>
      <c r="E128" s="195"/>
      <c r="F128" s="199"/>
      <c r="G128" s="195"/>
      <c r="H128" s="195"/>
      <c r="I128" s="97"/>
    </row>
    <row r="129" spans="1:9" ht="18.75" x14ac:dyDescent="0.3">
      <c r="A129" s="194"/>
      <c r="B129" s="194"/>
      <c r="C129" s="195"/>
      <c r="D129" s="195"/>
      <c r="E129" s="195"/>
      <c r="F129" s="199"/>
      <c r="G129" s="195"/>
      <c r="H129" s="195"/>
      <c r="I129" s="97"/>
    </row>
    <row r="130" spans="1:9" ht="18.75" x14ac:dyDescent="0.3">
      <c r="A130" s="194"/>
      <c r="B130" s="194"/>
      <c r="C130" s="195"/>
      <c r="D130" s="195"/>
      <c r="E130" s="195"/>
      <c r="F130" s="199"/>
      <c r="G130" s="195"/>
      <c r="H130" s="195"/>
      <c r="I130" s="97"/>
    </row>
    <row r="131" spans="1:9" ht="18.75" x14ac:dyDescent="0.3">
      <c r="A131" s="194"/>
      <c r="B131" s="194"/>
      <c r="C131" s="195"/>
      <c r="D131" s="195"/>
      <c r="E131" s="195"/>
      <c r="F131" s="199"/>
      <c r="G131" s="195"/>
      <c r="H131" s="195"/>
      <c r="I131" s="97"/>
    </row>
    <row r="132" spans="1:9" ht="18.75" x14ac:dyDescent="0.3">
      <c r="A132" s="194"/>
      <c r="B132" s="194"/>
      <c r="C132" s="195"/>
      <c r="D132" s="195"/>
      <c r="E132" s="195"/>
      <c r="F132" s="199"/>
      <c r="G132" s="195"/>
      <c r="H132" s="195"/>
      <c r="I132" s="97"/>
    </row>
    <row r="133" spans="1:9" ht="18.75" x14ac:dyDescent="0.3">
      <c r="A133" s="194"/>
      <c r="B133" s="194"/>
      <c r="C133" s="195"/>
      <c r="D133" s="195"/>
      <c r="E133" s="195"/>
      <c r="F133" s="199"/>
      <c r="G133" s="195"/>
      <c r="H133" s="195"/>
      <c r="I133" s="97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1" priority="1" operator="greaterThan">
      <formula>0.02</formula>
    </cfRule>
  </conditionalFormatting>
  <conditionalFormatting sqref="D51">
    <cfRule type="cellIs" dxfId="10" priority="2" operator="greaterThan">
      <formula>0.02</formula>
    </cfRule>
  </conditionalFormatting>
  <conditionalFormatting sqref="G73">
    <cfRule type="cellIs" dxfId="9" priority="3" operator="greaterThan">
      <formula>0.02</formula>
    </cfRule>
  </conditionalFormatting>
  <conditionalFormatting sqref="H73">
    <cfRule type="cellIs" dxfId="8" priority="4" operator="greaterThan">
      <formula>0.02</formula>
    </cfRule>
  </conditionalFormatting>
  <conditionalFormatting sqref="D104">
    <cfRule type="cellIs" dxfId="7" priority="5" operator="greaterThan">
      <formula>0.02</formula>
    </cfRule>
  </conditionalFormatting>
  <conditionalFormatting sqref="I39">
    <cfRule type="cellIs" dxfId="6" priority="6" operator="lessThanOrEqual">
      <formula>0.02</formula>
    </cfRule>
  </conditionalFormatting>
  <conditionalFormatting sqref="I39">
    <cfRule type="cellIs" dxfId="5" priority="7" operator="greaterThan">
      <formula>0.02</formula>
    </cfRule>
  </conditionalFormatting>
  <conditionalFormatting sqref="I92">
    <cfRule type="cellIs" dxfId="4" priority="8" operator="lessThanOrEqual">
      <formula>0.02</formula>
    </cfRule>
  </conditionalFormatting>
  <conditionalFormatting sqref="I92">
    <cfRule type="cellIs" dxfId="3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topLeftCell="A58" zoomScale="60" zoomScaleNormal="70" workbookViewId="0">
      <selection activeCell="C29" sqref="C29:G29"/>
    </sheetView>
  </sheetViews>
  <sheetFormatPr defaultRowHeight="12.75" x14ac:dyDescent="0.2"/>
  <cols>
    <col min="1" max="1" width="54.85546875" style="289" customWidth="1"/>
    <col min="2" max="2" width="39.42578125" style="289" customWidth="1"/>
    <col min="3" max="3" width="42.5703125" style="289" customWidth="1"/>
    <col min="4" max="4" width="21" style="289" customWidth="1"/>
    <col min="5" max="5" width="28.28515625" style="289" customWidth="1"/>
    <col min="6" max="6" width="23.85546875" style="289" customWidth="1"/>
    <col min="7" max="7" width="26" style="289" customWidth="1"/>
    <col min="8" max="16384" width="9.140625" style="289"/>
  </cols>
  <sheetData>
    <row r="1" spans="1:7" x14ac:dyDescent="0.2">
      <c r="A1" s="505" t="s">
        <v>40</v>
      </c>
      <c r="B1" s="505"/>
      <c r="C1" s="505"/>
      <c r="D1" s="505"/>
      <c r="E1" s="505"/>
      <c r="F1" s="505"/>
      <c r="G1" s="505"/>
    </row>
    <row r="2" spans="1:7" x14ac:dyDescent="0.2">
      <c r="A2" s="505"/>
      <c r="B2" s="505"/>
      <c r="C2" s="505"/>
      <c r="D2" s="505"/>
      <c r="E2" s="505"/>
      <c r="F2" s="505"/>
      <c r="G2" s="505"/>
    </row>
    <row r="3" spans="1:7" x14ac:dyDescent="0.2">
      <c r="A3" s="505"/>
      <c r="B3" s="505"/>
      <c r="C3" s="505"/>
      <c r="D3" s="505"/>
      <c r="E3" s="505"/>
      <c r="F3" s="505"/>
      <c r="G3" s="505"/>
    </row>
    <row r="4" spans="1:7" x14ac:dyDescent="0.2">
      <c r="A4" s="505"/>
      <c r="B4" s="505"/>
      <c r="C4" s="505"/>
      <c r="D4" s="505"/>
      <c r="E4" s="505"/>
      <c r="F4" s="505"/>
      <c r="G4" s="505"/>
    </row>
    <row r="5" spans="1:7" x14ac:dyDescent="0.2">
      <c r="A5" s="505"/>
      <c r="B5" s="505"/>
      <c r="C5" s="505"/>
      <c r="D5" s="505"/>
      <c r="E5" s="505"/>
      <c r="F5" s="505"/>
      <c r="G5" s="505"/>
    </row>
    <row r="6" spans="1:7" x14ac:dyDescent="0.2">
      <c r="A6" s="505"/>
      <c r="B6" s="505"/>
      <c r="C6" s="505"/>
      <c r="D6" s="505"/>
      <c r="E6" s="505"/>
      <c r="F6" s="505"/>
      <c r="G6" s="505"/>
    </row>
    <row r="7" spans="1:7" x14ac:dyDescent="0.2">
      <c r="A7" s="505"/>
      <c r="B7" s="505"/>
      <c r="C7" s="505"/>
      <c r="D7" s="505"/>
      <c r="E7" s="505"/>
      <c r="F7" s="505"/>
      <c r="G7" s="505"/>
    </row>
    <row r="8" spans="1:7" x14ac:dyDescent="0.2">
      <c r="A8" s="506" t="s">
        <v>41</v>
      </c>
      <c r="B8" s="506"/>
      <c r="C8" s="506"/>
      <c r="D8" s="506"/>
      <c r="E8" s="506"/>
      <c r="F8" s="506"/>
      <c r="G8" s="506"/>
    </row>
    <row r="9" spans="1:7" x14ac:dyDescent="0.2">
      <c r="A9" s="506"/>
      <c r="B9" s="506"/>
      <c r="C9" s="506"/>
      <c r="D9" s="506"/>
      <c r="E9" s="506"/>
      <c r="F9" s="506"/>
      <c r="G9" s="506"/>
    </row>
    <row r="10" spans="1:7" x14ac:dyDescent="0.2">
      <c r="A10" s="506"/>
      <c r="B10" s="506"/>
      <c r="C10" s="506"/>
      <c r="D10" s="506"/>
      <c r="E10" s="506"/>
      <c r="F10" s="506"/>
      <c r="G10" s="506"/>
    </row>
    <row r="11" spans="1:7" x14ac:dyDescent="0.2">
      <c r="A11" s="506"/>
      <c r="B11" s="506"/>
      <c r="C11" s="506"/>
      <c r="D11" s="506"/>
      <c r="E11" s="506"/>
      <c r="F11" s="506"/>
      <c r="G11" s="506"/>
    </row>
    <row r="12" spans="1:7" x14ac:dyDescent="0.2">
      <c r="A12" s="506"/>
      <c r="B12" s="506"/>
      <c r="C12" s="506"/>
      <c r="D12" s="506"/>
      <c r="E12" s="506"/>
      <c r="F12" s="506"/>
      <c r="G12" s="506"/>
    </row>
    <row r="13" spans="1:7" x14ac:dyDescent="0.2">
      <c r="A13" s="506"/>
      <c r="B13" s="506"/>
      <c r="C13" s="506"/>
      <c r="D13" s="506"/>
      <c r="E13" s="506"/>
      <c r="F13" s="506"/>
      <c r="G13" s="506"/>
    </row>
    <row r="14" spans="1:7" x14ac:dyDescent="0.2">
      <c r="A14" s="506"/>
      <c r="B14" s="506"/>
      <c r="C14" s="506"/>
      <c r="D14" s="506"/>
      <c r="E14" s="506"/>
      <c r="F14" s="506"/>
      <c r="G14" s="506"/>
    </row>
    <row r="15" spans="1:7" ht="19.5" customHeight="1" thickBot="1" x14ac:dyDescent="0.35">
      <c r="A15" s="290"/>
      <c r="B15" s="290"/>
      <c r="C15" s="290"/>
      <c r="D15" s="290"/>
      <c r="E15" s="290"/>
      <c r="F15" s="290"/>
      <c r="G15" s="290"/>
    </row>
    <row r="16" spans="1:7" ht="19.5" customHeight="1" thickBot="1" x14ac:dyDescent="0.35">
      <c r="A16" s="507" t="s">
        <v>26</v>
      </c>
      <c r="B16" s="508"/>
      <c r="C16" s="508"/>
      <c r="D16" s="508"/>
      <c r="E16" s="508"/>
      <c r="F16" s="508"/>
      <c r="G16" s="508"/>
    </row>
    <row r="17" spans="1:7" ht="18.75" customHeight="1" x14ac:dyDescent="0.3">
      <c r="A17" s="291" t="s">
        <v>42</v>
      </c>
      <c r="B17" s="291"/>
      <c r="C17" s="290"/>
      <c r="D17" s="290"/>
      <c r="E17" s="290"/>
      <c r="F17" s="290"/>
      <c r="G17" s="290"/>
    </row>
    <row r="18" spans="1:7" ht="26.25" customHeight="1" x14ac:dyDescent="0.4">
      <c r="A18" s="292" t="s">
        <v>28</v>
      </c>
      <c r="B18" s="293" t="s">
        <v>121</v>
      </c>
      <c r="C18" s="293"/>
      <c r="D18" s="294"/>
      <c r="E18" s="294"/>
      <c r="F18" s="290"/>
      <c r="G18" s="290"/>
    </row>
    <row r="19" spans="1:7" ht="26.25" customHeight="1" x14ac:dyDescent="0.4">
      <c r="A19" s="292" t="s">
        <v>29</v>
      </c>
      <c r="B19" s="295" t="s">
        <v>144</v>
      </c>
      <c r="C19" s="290">
        <v>12</v>
      </c>
      <c r="E19" s="290"/>
      <c r="F19" s="290"/>
      <c r="G19" s="290"/>
    </row>
    <row r="20" spans="1:7" ht="26.25" customHeight="1" x14ac:dyDescent="0.4">
      <c r="A20" s="292" t="s">
        <v>30</v>
      </c>
      <c r="B20" s="295" t="s">
        <v>147</v>
      </c>
      <c r="C20" s="295"/>
      <c r="D20" s="290"/>
      <c r="E20" s="290"/>
      <c r="F20" s="290"/>
      <c r="G20" s="290"/>
    </row>
    <row r="21" spans="1:7" ht="26.25" customHeight="1" x14ac:dyDescent="0.4">
      <c r="A21" s="292" t="s">
        <v>31</v>
      </c>
      <c r="B21" s="296" t="s">
        <v>146</v>
      </c>
      <c r="C21" s="296"/>
      <c r="D21" s="297"/>
      <c r="E21" s="297"/>
      <c r="F21" s="297"/>
      <c r="G21" s="297"/>
    </row>
    <row r="22" spans="1:7" ht="26.25" customHeight="1" x14ac:dyDescent="0.4">
      <c r="A22" s="292" t="s">
        <v>32</v>
      </c>
      <c r="B22" s="298">
        <v>42464</v>
      </c>
      <c r="C22" s="299"/>
      <c r="D22" s="290"/>
      <c r="E22" s="290"/>
      <c r="F22" s="290"/>
      <c r="G22" s="290"/>
    </row>
    <row r="23" spans="1:7" ht="26.25" customHeight="1" x14ac:dyDescent="0.4">
      <c r="A23" s="292" t="s">
        <v>33</v>
      </c>
      <c r="B23" s="298">
        <v>42464</v>
      </c>
      <c r="C23" s="299"/>
      <c r="D23" s="290"/>
      <c r="E23" s="290"/>
      <c r="F23" s="290"/>
      <c r="G23" s="290"/>
    </row>
    <row r="24" spans="1:7" ht="18.75" customHeight="1" x14ac:dyDescent="0.3">
      <c r="A24" s="292"/>
      <c r="B24" s="300"/>
      <c r="C24" s="290"/>
      <c r="D24" s="290"/>
      <c r="E24" s="290"/>
      <c r="F24" s="290"/>
      <c r="G24" s="290"/>
    </row>
    <row r="25" spans="1:7" ht="18.75" customHeight="1" x14ac:dyDescent="0.3">
      <c r="A25" s="301" t="s">
        <v>1</v>
      </c>
      <c r="B25" s="300"/>
      <c r="C25" s="290"/>
      <c r="D25" s="290"/>
      <c r="E25" s="290"/>
      <c r="F25" s="290"/>
      <c r="G25" s="290"/>
    </row>
    <row r="26" spans="1:7" ht="26.25" customHeight="1" x14ac:dyDescent="0.4">
      <c r="A26" s="302" t="s">
        <v>4</v>
      </c>
      <c r="B26" s="509" t="s">
        <v>147</v>
      </c>
      <c r="C26" s="509"/>
      <c r="D26" s="290"/>
      <c r="E26" s="290"/>
      <c r="F26" s="290"/>
      <c r="G26" s="290"/>
    </row>
    <row r="27" spans="1:7" ht="26.25" customHeight="1" x14ac:dyDescent="0.4">
      <c r="A27" s="303" t="s">
        <v>43</v>
      </c>
      <c r="B27" s="510" t="s">
        <v>148</v>
      </c>
      <c r="C27" s="510"/>
      <c r="D27" s="290"/>
      <c r="E27" s="290"/>
      <c r="F27" s="290"/>
      <c r="G27" s="290"/>
    </row>
    <row r="28" spans="1:7" ht="27" customHeight="1" thickBot="1" x14ac:dyDescent="0.45">
      <c r="A28" s="303" t="s">
        <v>5</v>
      </c>
      <c r="B28" s="304">
        <v>95.17</v>
      </c>
      <c r="C28" s="290"/>
      <c r="D28" s="290"/>
      <c r="E28" s="290"/>
      <c r="F28" s="290"/>
      <c r="G28" s="290"/>
    </row>
    <row r="29" spans="1:7" ht="27" customHeight="1" thickBot="1" x14ac:dyDescent="0.45">
      <c r="A29" s="303" t="s">
        <v>44</v>
      </c>
      <c r="B29" s="305">
        <v>0</v>
      </c>
      <c r="C29" s="511" t="s">
        <v>122</v>
      </c>
      <c r="D29" s="512"/>
      <c r="E29" s="512"/>
      <c r="F29" s="512"/>
      <c r="G29" s="513"/>
    </row>
    <row r="30" spans="1:7" ht="19.5" customHeight="1" thickBot="1" x14ac:dyDescent="0.35">
      <c r="A30" s="303" t="s">
        <v>46</v>
      </c>
      <c r="B30" s="306">
        <f>B28-B29</f>
        <v>95.17</v>
      </c>
      <c r="C30" s="307"/>
      <c r="D30" s="307"/>
      <c r="E30" s="307"/>
      <c r="F30" s="307"/>
      <c r="G30" s="307"/>
    </row>
    <row r="31" spans="1:7" ht="27" customHeight="1" thickBot="1" x14ac:dyDescent="0.45">
      <c r="A31" s="303" t="s">
        <v>47</v>
      </c>
      <c r="B31" s="308">
        <v>1</v>
      </c>
      <c r="C31" s="511" t="s">
        <v>48</v>
      </c>
      <c r="D31" s="512"/>
      <c r="E31" s="512"/>
      <c r="F31" s="512"/>
      <c r="G31" s="513"/>
    </row>
    <row r="32" spans="1:7" ht="27" customHeight="1" thickBot="1" x14ac:dyDescent="0.45">
      <c r="A32" s="303" t="s">
        <v>49</v>
      </c>
      <c r="B32" s="308">
        <v>1</v>
      </c>
      <c r="C32" s="511" t="s">
        <v>50</v>
      </c>
      <c r="D32" s="512"/>
      <c r="E32" s="512"/>
      <c r="F32" s="512"/>
      <c r="G32" s="513"/>
    </row>
    <row r="33" spans="1:7" ht="18.75" customHeight="1" x14ac:dyDescent="0.3">
      <c r="A33" s="303"/>
      <c r="B33" s="309"/>
      <c r="C33" s="310"/>
      <c r="D33" s="310"/>
      <c r="E33" s="310"/>
      <c r="F33" s="310"/>
      <c r="G33" s="310"/>
    </row>
    <row r="34" spans="1:7" ht="18.75" customHeight="1" x14ac:dyDescent="0.3">
      <c r="A34" s="303" t="s">
        <v>51</v>
      </c>
      <c r="B34" s="311">
        <f>B31/B32</f>
        <v>1</v>
      </c>
      <c r="C34" s="290" t="s">
        <v>52</v>
      </c>
      <c r="D34" s="290"/>
      <c r="E34" s="290"/>
      <c r="F34" s="290"/>
      <c r="G34" s="290"/>
    </row>
    <row r="35" spans="1:7" ht="19.5" customHeight="1" thickBot="1" x14ac:dyDescent="0.35">
      <c r="A35" s="303"/>
      <c r="B35" s="306"/>
      <c r="C35" s="312"/>
      <c r="D35" s="312"/>
      <c r="E35" s="312"/>
      <c r="F35" s="312"/>
      <c r="G35" s="290"/>
    </row>
    <row r="36" spans="1:7" ht="27" customHeight="1" thickBot="1" x14ac:dyDescent="0.45">
      <c r="A36" s="313" t="s">
        <v>123</v>
      </c>
      <c r="B36" s="314">
        <v>50</v>
      </c>
      <c r="C36" s="290"/>
      <c r="D36" s="514" t="s">
        <v>54</v>
      </c>
      <c r="E36" s="515"/>
      <c r="F36" s="514" t="s">
        <v>55</v>
      </c>
      <c r="G36" s="516"/>
    </row>
    <row r="37" spans="1:7" ht="26.25" customHeight="1" x14ac:dyDescent="0.4">
      <c r="A37" s="315" t="s">
        <v>56</v>
      </c>
      <c r="B37" s="316">
        <v>3</v>
      </c>
      <c r="C37" s="317" t="s">
        <v>57</v>
      </c>
      <c r="D37" s="318" t="s">
        <v>58</v>
      </c>
      <c r="E37" s="319" t="s">
        <v>59</v>
      </c>
      <c r="F37" s="318" t="s">
        <v>58</v>
      </c>
      <c r="G37" s="320" t="s">
        <v>59</v>
      </c>
    </row>
    <row r="38" spans="1:7" ht="26.25" customHeight="1" x14ac:dyDescent="0.4">
      <c r="A38" s="315" t="s">
        <v>61</v>
      </c>
      <c r="B38" s="316">
        <v>25</v>
      </c>
      <c r="C38" s="321">
        <v>1</v>
      </c>
      <c r="D38" s="131">
        <v>68863617</v>
      </c>
      <c r="E38" s="323">
        <f>IF(ISBLANK(D38),"-",$D$48/$D$45*D38)</f>
        <v>55935787.107262224</v>
      </c>
      <c r="F38" s="131">
        <v>64376608</v>
      </c>
      <c r="G38" s="324">
        <f>IF(ISBLANK(F38),"-",$D$48/$F$45*F38)</f>
        <v>56482802.037123881</v>
      </c>
    </row>
    <row r="39" spans="1:7" ht="26.25" customHeight="1" x14ac:dyDescent="0.4">
      <c r="A39" s="315" t="s">
        <v>62</v>
      </c>
      <c r="B39" s="316">
        <v>1</v>
      </c>
      <c r="C39" s="325">
        <v>2</v>
      </c>
      <c r="D39" s="136">
        <v>68540149</v>
      </c>
      <c r="E39" s="327">
        <f>IF(ISBLANK(D39),"-",$D$48/$D$45*D39)</f>
        <v>55673044.051171929</v>
      </c>
      <c r="F39" s="136">
        <v>64243068</v>
      </c>
      <c r="G39" s="328">
        <f>IF(ISBLANK(F39),"-",$D$48/$F$45*F39)</f>
        <v>56365636.600510046</v>
      </c>
    </row>
    <row r="40" spans="1:7" ht="26.25" customHeight="1" x14ac:dyDescent="0.4">
      <c r="A40" s="315" t="s">
        <v>63</v>
      </c>
      <c r="B40" s="316">
        <v>1</v>
      </c>
      <c r="C40" s="325">
        <v>3</v>
      </c>
      <c r="D40" s="136">
        <v>68502344</v>
      </c>
      <c r="E40" s="327">
        <f>IF(ISBLANK(D40),"-",$D$48/$D$45*D40)</f>
        <v>55642336.218448155</v>
      </c>
      <c r="F40" s="136">
        <v>64026310</v>
      </c>
      <c r="G40" s="328">
        <f>IF(ISBLANK(F40),"-",$D$48/$F$45*F40)</f>
        <v>56175457.28562656</v>
      </c>
    </row>
    <row r="41" spans="1:7" ht="26.25" customHeight="1" x14ac:dyDescent="0.4">
      <c r="A41" s="315" t="s">
        <v>64</v>
      </c>
      <c r="B41" s="316">
        <v>1</v>
      </c>
      <c r="C41" s="329"/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</row>
    <row r="42" spans="1:7" ht="27" customHeight="1" thickBot="1" x14ac:dyDescent="0.45">
      <c r="A42" s="315" t="s">
        <v>65</v>
      </c>
      <c r="B42" s="316">
        <v>1</v>
      </c>
      <c r="C42" s="333" t="s">
        <v>66</v>
      </c>
      <c r="D42" s="334">
        <f>AVERAGE(D38:D41)</f>
        <v>68635370</v>
      </c>
      <c r="E42" s="335">
        <f>AVERAGE(E38:E41)</f>
        <v>55750389.125627436</v>
      </c>
      <c r="F42" s="334">
        <f>AVERAGE(F38:F41)</f>
        <v>64215328.666666664</v>
      </c>
      <c r="G42" s="336">
        <f>AVERAGE(G38:G41)</f>
        <v>56341298.641086824</v>
      </c>
    </row>
    <row r="43" spans="1:7" ht="26.25" customHeight="1" x14ac:dyDescent="0.4">
      <c r="A43" s="315" t="s">
        <v>67</v>
      </c>
      <c r="B43" s="316">
        <v>1</v>
      </c>
      <c r="C43" s="337" t="s">
        <v>108</v>
      </c>
      <c r="D43" s="338">
        <v>21.56</v>
      </c>
      <c r="E43" s="290"/>
      <c r="F43" s="338">
        <v>19.96</v>
      </c>
      <c r="G43" s="290"/>
    </row>
    <row r="44" spans="1:7" ht="26.25" customHeight="1" x14ac:dyDescent="0.4">
      <c r="A44" s="315" t="s">
        <v>69</v>
      </c>
      <c r="B44" s="316">
        <v>1</v>
      </c>
      <c r="C44" s="339" t="s">
        <v>109</v>
      </c>
      <c r="D44" s="340">
        <f>D43*$B$34</f>
        <v>21.56</v>
      </c>
      <c r="E44" s="341"/>
      <c r="F44" s="340">
        <f>F43*$B$34</f>
        <v>19.96</v>
      </c>
      <c r="G44" s="290"/>
    </row>
    <row r="45" spans="1:7" ht="19.5" customHeight="1" thickBot="1" x14ac:dyDescent="0.35">
      <c r="A45" s="315" t="s">
        <v>71</v>
      </c>
      <c r="B45" s="342">
        <f>(B44/B43)*(B42/B41)*(B40/B39)*(B38/B37)*B36</f>
        <v>416.66666666666669</v>
      </c>
      <c r="C45" s="339" t="s">
        <v>72</v>
      </c>
      <c r="D45" s="343">
        <f>D44*$B$30/100</f>
        <v>20.518651999999996</v>
      </c>
      <c r="E45" s="344"/>
      <c r="F45" s="343">
        <f>F44*$B$30/100</f>
        <v>18.995932</v>
      </c>
      <c r="G45" s="290"/>
    </row>
    <row r="46" spans="1:7" ht="19.5" customHeight="1" thickBot="1" x14ac:dyDescent="0.35">
      <c r="A46" s="501" t="s">
        <v>73</v>
      </c>
      <c r="B46" s="517"/>
      <c r="C46" s="339" t="s">
        <v>74</v>
      </c>
      <c r="D46" s="340">
        <f>D45/$B$45</f>
        <v>4.9244764799999986E-2</v>
      </c>
      <c r="E46" s="344"/>
      <c r="F46" s="345">
        <f>F45/$B$45</f>
        <v>4.5590236799999996E-2</v>
      </c>
      <c r="G46" s="290"/>
    </row>
    <row r="47" spans="1:7" ht="27" customHeight="1" thickBot="1" x14ac:dyDescent="0.45">
      <c r="A47" s="503"/>
      <c r="B47" s="518"/>
      <c r="C47" s="346" t="s">
        <v>124</v>
      </c>
      <c r="D47" s="347">
        <v>0.04</v>
      </c>
      <c r="E47" s="290"/>
      <c r="F47" s="348"/>
      <c r="G47" s="290"/>
    </row>
    <row r="48" spans="1:7" ht="18.75" customHeight="1" x14ac:dyDescent="0.3">
      <c r="A48" s="290"/>
      <c r="B48" s="290"/>
      <c r="C48" s="349" t="s">
        <v>76</v>
      </c>
      <c r="D48" s="343">
        <f>D47*$B$45</f>
        <v>16.666666666666668</v>
      </c>
      <c r="E48" s="290"/>
      <c r="F48" s="348"/>
      <c r="G48" s="290"/>
    </row>
    <row r="49" spans="1:7" ht="19.5" customHeight="1" thickBot="1" x14ac:dyDescent="0.35">
      <c r="A49" s="290"/>
      <c r="B49" s="290"/>
      <c r="C49" s="303" t="s">
        <v>77</v>
      </c>
      <c r="D49" s="350">
        <f>D48/B34</f>
        <v>16.666666666666668</v>
      </c>
      <c r="E49" s="290"/>
      <c r="F49" s="348"/>
      <c r="G49" s="290"/>
    </row>
    <row r="50" spans="1:7" ht="18.75" customHeight="1" x14ac:dyDescent="0.3">
      <c r="A50" s="290"/>
      <c r="B50" s="290"/>
      <c r="C50" s="313" t="s">
        <v>78</v>
      </c>
      <c r="D50" s="351">
        <f>AVERAGE(E38:E41,G38:G41)</f>
        <v>56045843.88335713</v>
      </c>
      <c r="E50" s="290"/>
      <c r="F50" s="352"/>
      <c r="G50" s="290"/>
    </row>
    <row r="51" spans="1:7" ht="18.75" customHeight="1" x14ac:dyDescent="0.3">
      <c r="A51" s="290"/>
      <c r="B51" s="290"/>
      <c r="C51" s="315" t="s">
        <v>79</v>
      </c>
      <c r="D51" s="353">
        <f>STDEV(E38:E41,G38:G41)/D50</f>
        <v>6.302786399700628E-3</v>
      </c>
      <c r="E51" s="290"/>
      <c r="F51" s="352"/>
      <c r="G51" s="290"/>
    </row>
    <row r="52" spans="1:7" ht="19.5" customHeight="1" thickBot="1" x14ac:dyDescent="0.35">
      <c r="A52" s="290"/>
      <c r="B52" s="290"/>
      <c r="C52" s="354" t="s">
        <v>15</v>
      </c>
      <c r="D52" s="355">
        <f>COUNT(E38:E41,G38:G41)</f>
        <v>6</v>
      </c>
      <c r="E52" s="290"/>
      <c r="F52" s="352"/>
      <c r="G52" s="290"/>
    </row>
    <row r="53" spans="1:7" ht="18.75" customHeight="1" x14ac:dyDescent="0.3">
      <c r="A53" s="290"/>
      <c r="B53" s="290"/>
      <c r="C53" s="290"/>
      <c r="D53" s="290"/>
      <c r="E53" s="290"/>
      <c r="F53" s="290"/>
      <c r="G53" s="290"/>
    </row>
    <row r="54" spans="1:7" ht="18.75" customHeight="1" x14ac:dyDescent="0.3">
      <c r="A54" s="291" t="s">
        <v>1</v>
      </c>
      <c r="B54" s="356" t="s">
        <v>80</v>
      </c>
      <c r="C54" s="290"/>
      <c r="D54" s="290"/>
      <c r="E54" s="290"/>
      <c r="F54" s="290"/>
      <c r="G54" s="290"/>
    </row>
    <row r="55" spans="1:7" ht="18.75" customHeight="1" x14ac:dyDescent="0.3">
      <c r="A55" s="290" t="s">
        <v>81</v>
      </c>
      <c r="B55" s="357" t="str">
        <f>B21</f>
        <v>Each uncoated tablets contains Metoclopramide Hydrochloride  B.P 10 mg</v>
      </c>
      <c r="C55" s="290"/>
      <c r="D55" s="290"/>
      <c r="E55" s="290"/>
      <c r="F55" s="290"/>
      <c r="G55" s="290"/>
    </row>
    <row r="56" spans="1:7" ht="26.25" customHeight="1" x14ac:dyDescent="0.4">
      <c r="A56" s="357" t="s">
        <v>82</v>
      </c>
      <c r="B56" s="304">
        <v>10</v>
      </c>
      <c r="C56" s="290" t="str">
        <f>B20</f>
        <v>Metoclopramide Hydrochloride  B.P</v>
      </c>
      <c r="D56" s="290"/>
      <c r="E56" s="290"/>
      <c r="F56" s="290"/>
      <c r="G56" s="290"/>
    </row>
    <row r="57" spans="1:7" ht="17.25" customHeight="1" thickBot="1" x14ac:dyDescent="0.35">
      <c r="A57" s="358" t="s">
        <v>83</v>
      </c>
      <c r="B57" s="358">
        <v>183.52600000000001</v>
      </c>
      <c r="C57" s="358"/>
      <c r="D57" s="359"/>
      <c r="E57" s="359"/>
      <c r="F57" s="359"/>
      <c r="G57" s="359"/>
    </row>
    <row r="58" spans="1:7" ht="57.75" customHeight="1" x14ac:dyDescent="0.4">
      <c r="A58" s="313" t="s">
        <v>125</v>
      </c>
      <c r="B58" s="314">
        <v>100</v>
      </c>
      <c r="C58" s="360" t="s">
        <v>126</v>
      </c>
      <c r="D58" s="361" t="s">
        <v>127</v>
      </c>
      <c r="E58" s="362" t="s">
        <v>128</v>
      </c>
      <c r="F58" s="363" t="s">
        <v>129</v>
      </c>
      <c r="G58" s="364" t="s">
        <v>130</v>
      </c>
    </row>
    <row r="59" spans="1:7" ht="26.25" customHeight="1" x14ac:dyDescent="0.4">
      <c r="A59" s="315" t="s">
        <v>56</v>
      </c>
      <c r="B59" s="316">
        <v>10</v>
      </c>
      <c r="C59" s="365">
        <v>1</v>
      </c>
      <c r="D59" s="366">
        <v>51134269</v>
      </c>
      <c r="E59" s="367">
        <f t="shared" ref="E59:E68" si="0">IF(ISBLANK(D59),"-",D59/$D$50*$D$47*$B$67)</f>
        <v>9.123650471999472</v>
      </c>
      <c r="F59" s="368">
        <f t="shared" ref="F59:F68" si="1">IF(ISBLANK(D59),"-",E59/$E$70*100)</f>
        <v>94.914009425278707</v>
      </c>
      <c r="G59" s="369">
        <f t="shared" ref="G59:G68" si="2">IF(ISBLANK(D59),"-",E59/$B$56*100)</f>
        <v>91.236504719994713</v>
      </c>
    </row>
    <row r="60" spans="1:7" ht="26.25" customHeight="1" x14ac:dyDescent="0.4">
      <c r="A60" s="315" t="s">
        <v>61</v>
      </c>
      <c r="B60" s="316">
        <v>25</v>
      </c>
      <c r="C60" s="370">
        <v>2</v>
      </c>
      <c r="D60" s="371">
        <v>54346255</v>
      </c>
      <c r="E60" s="372">
        <f t="shared" si="0"/>
        <v>9.6967502377349657</v>
      </c>
      <c r="F60" s="373">
        <f t="shared" si="1"/>
        <v>100.87600859804215</v>
      </c>
      <c r="G60" s="374">
        <f t="shared" si="2"/>
        <v>96.96750237734966</v>
      </c>
    </row>
    <row r="61" spans="1:7" ht="26.25" customHeight="1" x14ac:dyDescent="0.4">
      <c r="A61" s="315" t="s">
        <v>62</v>
      </c>
      <c r="B61" s="316">
        <v>1</v>
      </c>
      <c r="C61" s="370">
        <v>3</v>
      </c>
      <c r="D61" s="371">
        <v>54614695</v>
      </c>
      <c r="E61" s="372">
        <f t="shared" si="0"/>
        <v>9.744646741989353</v>
      </c>
      <c r="F61" s="373">
        <f t="shared" si="1"/>
        <v>101.37427946782071</v>
      </c>
      <c r="G61" s="374">
        <f t="shared" si="2"/>
        <v>97.446467419893537</v>
      </c>
    </row>
    <row r="62" spans="1:7" ht="26.25" customHeight="1" x14ac:dyDescent="0.4">
      <c r="A62" s="315" t="s">
        <v>63</v>
      </c>
      <c r="B62" s="316">
        <v>1</v>
      </c>
      <c r="C62" s="370">
        <v>4</v>
      </c>
      <c r="D62" s="371">
        <v>53664158</v>
      </c>
      <c r="E62" s="372">
        <f t="shared" si="0"/>
        <v>9.5750468333898393</v>
      </c>
      <c r="F62" s="373">
        <f t="shared" si="1"/>
        <v>99.60991909773162</v>
      </c>
      <c r="G62" s="374">
        <f t="shared" si="2"/>
        <v>95.750468333898397</v>
      </c>
    </row>
    <row r="63" spans="1:7" ht="26.25" customHeight="1" x14ac:dyDescent="0.4">
      <c r="A63" s="315" t="s">
        <v>64</v>
      </c>
      <c r="B63" s="316">
        <v>1</v>
      </c>
      <c r="C63" s="370">
        <v>5</v>
      </c>
      <c r="D63" s="371">
        <v>54051895</v>
      </c>
      <c r="E63" s="372">
        <f t="shared" si="0"/>
        <v>9.6442289480898982</v>
      </c>
      <c r="F63" s="373">
        <f t="shared" si="1"/>
        <v>100.32962574441369</v>
      </c>
      <c r="G63" s="374">
        <f t="shared" si="2"/>
        <v>96.442289480898978</v>
      </c>
    </row>
    <row r="64" spans="1:7" ht="26.25" customHeight="1" x14ac:dyDescent="0.4">
      <c r="A64" s="315" t="s">
        <v>65</v>
      </c>
      <c r="B64" s="316">
        <v>1</v>
      </c>
      <c r="C64" s="370">
        <v>6</v>
      </c>
      <c r="D64" s="371">
        <v>54486451</v>
      </c>
      <c r="E64" s="372">
        <f t="shared" si="0"/>
        <v>9.7217647598272325</v>
      </c>
      <c r="F64" s="373">
        <f t="shared" si="1"/>
        <v>101.13623651809682</v>
      </c>
      <c r="G64" s="374">
        <f t="shared" si="2"/>
        <v>97.217647598272322</v>
      </c>
    </row>
    <row r="65" spans="1:7" ht="26.25" customHeight="1" x14ac:dyDescent="0.4">
      <c r="A65" s="315" t="s">
        <v>67</v>
      </c>
      <c r="B65" s="316">
        <v>1</v>
      </c>
      <c r="C65" s="370">
        <v>7</v>
      </c>
      <c r="D65" s="371">
        <v>54366226</v>
      </c>
      <c r="E65" s="372">
        <f t="shared" si="0"/>
        <v>9.7003135706453527</v>
      </c>
      <c r="F65" s="373">
        <f t="shared" si="1"/>
        <v>100.91307821337648</v>
      </c>
      <c r="G65" s="374">
        <f t="shared" si="2"/>
        <v>97.00313570645352</v>
      </c>
    </row>
    <row r="66" spans="1:7" ht="26.25" customHeight="1" x14ac:dyDescent="0.4">
      <c r="A66" s="315" t="s">
        <v>69</v>
      </c>
      <c r="B66" s="316">
        <v>1</v>
      </c>
      <c r="C66" s="370">
        <v>8</v>
      </c>
      <c r="D66" s="371">
        <v>54144033</v>
      </c>
      <c r="E66" s="372">
        <f t="shared" si="0"/>
        <v>9.6606687041210062</v>
      </c>
      <c r="F66" s="373">
        <f t="shared" si="1"/>
        <v>100.50064974009115</v>
      </c>
      <c r="G66" s="374">
        <f t="shared" si="2"/>
        <v>96.606687041210066</v>
      </c>
    </row>
    <row r="67" spans="1:7" ht="27" customHeight="1" thickBot="1" x14ac:dyDescent="0.45">
      <c r="A67" s="315" t="s">
        <v>71</v>
      </c>
      <c r="B67" s="342">
        <f>(B66/B65)*(B64/B63)*(B62/B61)*(B60/B59)*B58</f>
        <v>250</v>
      </c>
      <c r="C67" s="370">
        <v>9</v>
      </c>
      <c r="D67" s="371">
        <v>53229956</v>
      </c>
      <c r="E67" s="372">
        <f t="shared" si="0"/>
        <v>9.4975741842307588</v>
      </c>
      <c r="F67" s="373">
        <f t="shared" si="1"/>
        <v>98.803965409013102</v>
      </c>
      <c r="G67" s="374">
        <f t="shared" si="2"/>
        <v>94.975741842307599</v>
      </c>
    </row>
    <row r="68" spans="1:7" ht="27" customHeight="1" thickBot="1" x14ac:dyDescent="0.45">
      <c r="A68" s="501" t="s">
        <v>73</v>
      </c>
      <c r="B68" s="502"/>
      <c r="C68" s="375">
        <v>10</v>
      </c>
      <c r="D68" s="376">
        <v>54705176</v>
      </c>
      <c r="E68" s="377">
        <f t="shared" si="0"/>
        <v>9.7607908471951408</v>
      </c>
      <c r="F68" s="378">
        <f t="shared" si="1"/>
        <v>101.54222778613557</v>
      </c>
      <c r="G68" s="379">
        <f t="shared" si="2"/>
        <v>97.607908471951404</v>
      </c>
    </row>
    <row r="69" spans="1:7" ht="19.5" customHeight="1" thickBot="1" x14ac:dyDescent="0.35">
      <c r="A69" s="503"/>
      <c r="B69" s="504"/>
      <c r="C69" s="370"/>
      <c r="D69" s="344"/>
      <c r="E69" s="290"/>
      <c r="F69" s="359"/>
      <c r="G69" s="380"/>
    </row>
    <row r="70" spans="1:7" ht="26.25" customHeight="1" x14ac:dyDescent="0.4">
      <c r="A70" s="359"/>
      <c r="B70" s="359"/>
      <c r="C70" s="370" t="s">
        <v>131</v>
      </c>
      <c r="D70" s="381"/>
      <c r="E70" s="382">
        <f>AVERAGE(E59:E68)</f>
        <v>9.6125435299223021</v>
      </c>
      <c r="F70" s="382">
        <f>AVERAGE(F59:F68)</f>
        <v>100</v>
      </c>
      <c r="G70" s="383">
        <f>AVERAGE(G59:G68)</f>
        <v>96.125435299223014</v>
      </c>
    </row>
    <row r="71" spans="1:7" ht="26.25" customHeight="1" x14ac:dyDescent="0.4">
      <c r="A71" s="359"/>
      <c r="B71" s="359"/>
      <c r="C71" s="370"/>
      <c r="D71" s="381"/>
      <c r="E71" s="384">
        <f>STDEV(E59:E68)/E70</f>
        <v>1.9711393260859942E-2</v>
      </c>
      <c r="F71" s="384">
        <f>STDEV(F59:F68)/F70</f>
        <v>1.9711393260859938E-2</v>
      </c>
      <c r="G71" s="385">
        <f>STDEV(G59:G68)/G70</f>
        <v>1.9711393260859956E-2</v>
      </c>
    </row>
    <row r="72" spans="1:7" ht="27" customHeight="1" thickBot="1" x14ac:dyDescent="0.45">
      <c r="A72" s="359"/>
      <c r="B72" s="359"/>
      <c r="C72" s="375"/>
      <c r="D72" s="386"/>
      <c r="E72" s="387">
        <f>COUNT(E59:E68)</f>
        <v>10</v>
      </c>
      <c r="F72" s="387">
        <f>COUNT(F59:F68)</f>
        <v>10</v>
      </c>
      <c r="G72" s="388">
        <f>COUNT(G59:G68)</f>
        <v>10</v>
      </c>
    </row>
    <row r="73" spans="1:7" ht="18.75" customHeight="1" x14ac:dyDescent="0.3">
      <c r="A73" s="359"/>
      <c r="B73" s="290"/>
      <c r="C73" s="290"/>
      <c r="D73" s="341"/>
      <c r="E73" s="381"/>
      <c r="F73" s="290"/>
      <c r="G73" s="389"/>
    </row>
    <row r="74" spans="1:7" ht="18.75" customHeight="1" x14ac:dyDescent="0.3">
      <c r="A74" s="302" t="s">
        <v>132</v>
      </c>
      <c r="B74" s="303" t="s">
        <v>102</v>
      </c>
      <c r="C74" s="520" t="str">
        <f>B20</f>
        <v>Metoclopramide Hydrochloride  B.P</v>
      </c>
      <c r="D74" s="520"/>
      <c r="E74" s="290" t="s">
        <v>103</v>
      </c>
      <c r="F74" s="290"/>
      <c r="G74" s="390">
        <f>G70</f>
        <v>96.125435299223014</v>
      </c>
    </row>
    <row r="75" spans="1:7" ht="18.75" customHeight="1" x14ac:dyDescent="0.3">
      <c r="A75" s="302"/>
      <c r="B75" s="303"/>
      <c r="C75" s="306"/>
      <c r="D75" s="306"/>
      <c r="E75" s="290"/>
      <c r="F75" s="290"/>
      <c r="G75" s="391"/>
    </row>
    <row r="76" spans="1:7" ht="18.75" customHeight="1" x14ac:dyDescent="0.3">
      <c r="A76" s="291" t="s">
        <v>1</v>
      </c>
      <c r="B76" s="301" t="s">
        <v>133</v>
      </c>
      <c r="C76" s="290"/>
      <c r="D76" s="290"/>
      <c r="E76" s="290"/>
      <c r="F76" s="290"/>
      <c r="G76" s="359"/>
    </row>
    <row r="77" spans="1:7" ht="18.75" customHeight="1" x14ac:dyDescent="0.3">
      <c r="A77" s="291"/>
      <c r="B77" s="356"/>
      <c r="C77" s="290"/>
      <c r="D77" s="290"/>
      <c r="E77" s="290"/>
      <c r="F77" s="290"/>
      <c r="G77" s="359"/>
    </row>
    <row r="78" spans="1:7" ht="18.75" customHeight="1" x14ac:dyDescent="0.3">
      <c r="A78" s="359"/>
      <c r="B78" s="521" t="s">
        <v>134</v>
      </c>
      <c r="C78" s="522"/>
      <c r="D78" s="290"/>
      <c r="E78" s="359"/>
      <c r="F78" s="359"/>
      <c r="G78" s="359"/>
    </row>
    <row r="79" spans="1:7" ht="18.75" customHeight="1" x14ac:dyDescent="0.3">
      <c r="A79" s="359"/>
      <c r="B79" s="392" t="s">
        <v>38</v>
      </c>
      <c r="C79" s="393">
        <f>G70</f>
        <v>96.125435299223014</v>
      </c>
      <c r="D79" s="290"/>
      <c r="E79" s="359"/>
      <c r="F79" s="359"/>
      <c r="G79" s="359"/>
    </row>
    <row r="80" spans="1:7" ht="26.25" customHeight="1" x14ac:dyDescent="0.4">
      <c r="A80" s="359"/>
      <c r="B80" s="392" t="s">
        <v>135</v>
      </c>
      <c r="C80" s="394">
        <v>2.4</v>
      </c>
      <c r="D80" s="290"/>
      <c r="E80" s="359"/>
      <c r="F80" s="359"/>
      <c r="G80" s="359"/>
    </row>
    <row r="81" spans="1:7" ht="18.75" customHeight="1" x14ac:dyDescent="0.3">
      <c r="A81" s="359"/>
      <c r="B81" s="392" t="s">
        <v>136</v>
      </c>
      <c r="C81" s="393">
        <f>STDEV(G59:G68)</f>
        <v>1.8947662575543343</v>
      </c>
      <c r="D81" s="290"/>
      <c r="E81" s="359"/>
      <c r="F81" s="359"/>
      <c r="G81" s="359"/>
    </row>
    <row r="82" spans="1:7" ht="18.75" customHeight="1" x14ac:dyDescent="0.3">
      <c r="A82" s="359"/>
      <c r="B82" s="392" t="s">
        <v>137</v>
      </c>
      <c r="C82" s="393">
        <f>IF(OR(G70&lt;98.5,G70&gt;101.5),(IF(98.5&gt;G70,98.5,101.5)),C79)</f>
        <v>98.5</v>
      </c>
      <c r="D82" s="290"/>
      <c r="E82" s="359"/>
      <c r="F82" s="359"/>
      <c r="G82" s="359"/>
    </row>
    <row r="83" spans="1:7" ht="18.75" customHeight="1" x14ac:dyDescent="0.3">
      <c r="A83" s="359"/>
      <c r="B83" s="392" t="s">
        <v>138</v>
      </c>
      <c r="C83" s="395">
        <f>ABS(C82-C79)+(C80*C81)</f>
        <v>6.922003718907388</v>
      </c>
      <c r="D83" s="290"/>
      <c r="E83" s="359"/>
      <c r="F83" s="359"/>
      <c r="G83" s="359"/>
    </row>
    <row r="84" spans="1:7" ht="18.75" customHeight="1" x14ac:dyDescent="0.3">
      <c r="A84" s="357"/>
      <c r="B84" s="396"/>
      <c r="C84" s="290"/>
      <c r="D84" s="290"/>
      <c r="E84" s="290"/>
      <c r="F84" s="290"/>
      <c r="G84" s="290"/>
    </row>
    <row r="85" spans="1:7" ht="18.75" customHeight="1" x14ac:dyDescent="0.3">
      <c r="A85" s="301" t="s">
        <v>104</v>
      </c>
      <c r="B85" s="301" t="s">
        <v>105</v>
      </c>
      <c r="C85" s="290"/>
      <c r="D85" s="290"/>
      <c r="E85" s="290"/>
      <c r="F85" s="290"/>
      <c r="G85" s="290"/>
    </row>
    <row r="86" spans="1:7" ht="18.75" customHeight="1" x14ac:dyDescent="0.3">
      <c r="A86" s="301"/>
      <c r="B86" s="301"/>
      <c r="C86" s="290"/>
      <c r="D86" s="290"/>
      <c r="E86" s="290"/>
      <c r="F86" s="290"/>
      <c r="G86" s="290"/>
    </row>
    <row r="87" spans="1:7" ht="26.25" customHeight="1" x14ac:dyDescent="0.4">
      <c r="A87" s="302" t="s">
        <v>4</v>
      </c>
      <c r="B87" s="509"/>
      <c r="C87" s="509"/>
      <c r="D87" s="290"/>
      <c r="E87" s="290"/>
      <c r="F87" s="290"/>
      <c r="G87" s="290"/>
    </row>
    <row r="88" spans="1:7" ht="26.25" customHeight="1" x14ac:dyDescent="0.4">
      <c r="A88" s="303" t="s">
        <v>43</v>
      </c>
      <c r="B88" s="510"/>
      <c r="C88" s="510"/>
      <c r="D88" s="290"/>
      <c r="E88" s="290"/>
      <c r="F88" s="290"/>
      <c r="G88" s="290"/>
    </row>
    <row r="89" spans="1:7" ht="27" customHeight="1" thickBot="1" x14ac:dyDescent="0.45">
      <c r="A89" s="303" t="s">
        <v>5</v>
      </c>
      <c r="B89" s="304">
        <f>B32</f>
        <v>1</v>
      </c>
      <c r="C89" s="290"/>
      <c r="D89" s="290"/>
      <c r="E89" s="290"/>
      <c r="F89" s="290"/>
      <c r="G89" s="290"/>
    </row>
    <row r="90" spans="1:7" ht="27" customHeight="1" thickBot="1" x14ac:dyDescent="0.45">
      <c r="A90" s="303" t="s">
        <v>44</v>
      </c>
      <c r="B90" s="304">
        <f>B33</f>
        <v>0</v>
      </c>
      <c r="C90" s="523" t="s">
        <v>45</v>
      </c>
      <c r="D90" s="524"/>
      <c r="E90" s="524"/>
      <c r="F90" s="524"/>
      <c r="G90" s="525"/>
    </row>
    <row r="91" spans="1:7" ht="18.75" customHeight="1" x14ac:dyDescent="0.3">
      <c r="A91" s="303" t="s">
        <v>46</v>
      </c>
      <c r="B91" s="306">
        <f>B89-B90</f>
        <v>1</v>
      </c>
      <c r="C91" s="307"/>
      <c r="D91" s="307"/>
      <c r="E91" s="307"/>
      <c r="F91" s="307"/>
      <c r="G91" s="397"/>
    </row>
    <row r="92" spans="1:7" ht="19.5" customHeight="1" thickBot="1" x14ac:dyDescent="0.35">
      <c r="A92" s="303"/>
      <c r="B92" s="306"/>
      <c r="C92" s="307"/>
      <c r="D92" s="307"/>
      <c r="E92" s="307"/>
      <c r="F92" s="307"/>
      <c r="G92" s="397"/>
    </row>
    <row r="93" spans="1:7" ht="27" customHeight="1" thickBot="1" x14ac:dyDescent="0.45">
      <c r="A93" s="303" t="s">
        <v>47</v>
      </c>
      <c r="B93" s="308">
        <v>1</v>
      </c>
      <c r="C93" s="511" t="s">
        <v>139</v>
      </c>
      <c r="D93" s="512"/>
      <c r="E93" s="512"/>
      <c r="F93" s="512"/>
      <c r="G93" s="512"/>
    </row>
    <row r="94" spans="1:7" ht="27" customHeight="1" thickBot="1" x14ac:dyDescent="0.45">
      <c r="A94" s="303" t="s">
        <v>49</v>
      </c>
      <c r="B94" s="308">
        <v>1</v>
      </c>
      <c r="C94" s="511" t="s">
        <v>140</v>
      </c>
      <c r="D94" s="512"/>
      <c r="E94" s="512"/>
      <c r="F94" s="512"/>
      <c r="G94" s="512"/>
    </row>
    <row r="95" spans="1:7" ht="18.75" customHeight="1" x14ac:dyDescent="0.3">
      <c r="A95" s="303"/>
      <c r="B95" s="309"/>
      <c r="C95" s="310"/>
      <c r="D95" s="310"/>
      <c r="E95" s="310"/>
      <c r="F95" s="310"/>
      <c r="G95" s="310"/>
    </row>
    <row r="96" spans="1:7" ht="18.75" customHeight="1" x14ac:dyDescent="0.3">
      <c r="A96" s="303" t="s">
        <v>51</v>
      </c>
      <c r="B96" s="311">
        <f>B93/B94</f>
        <v>1</v>
      </c>
      <c r="C96" s="290" t="s">
        <v>52</v>
      </c>
      <c r="D96" s="290"/>
      <c r="E96" s="290"/>
      <c r="F96" s="290"/>
      <c r="G96" s="290"/>
    </row>
    <row r="97" spans="1:7" ht="19.5" customHeight="1" thickBot="1" x14ac:dyDescent="0.35">
      <c r="A97" s="301"/>
      <c r="B97" s="301"/>
      <c r="C97" s="290"/>
      <c r="D97" s="290"/>
      <c r="E97" s="290"/>
      <c r="F97" s="290"/>
      <c r="G97" s="290"/>
    </row>
    <row r="98" spans="1:7" ht="27" customHeight="1" thickBot="1" x14ac:dyDescent="0.45">
      <c r="A98" s="313" t="s">
        <v>123</v>
      </c>
      <c r="B98" s="398">
        <v>1</v>
      </c>
      <c r="C98" s="290"/>
      <c r="D98" s="399" t="s">
        <v>54</v>
      </c>
      <c r="E98" s="400"/>
      <c r="F98" s="514" t="s">
        <v>55</v>
      </c>
      <c r="G98" s="516"/>
    </row>
    <row r="99" spans="1:7" ht="26.25" customHeight="1" x14ac:dyDescent="0.4">
      <c r="A99" s="315" t="s">
        <v>56</v>
      </c>
      <c r="B99" s="401">
        <v>1</v>
      </c>
      <c r="C99" s="317" t="s">
        <v>57</v>
      </c>
      <c r="D99" s="318" t="s">
        <v>58</v>
      </c>
      <c r="E99" s="319" t="s">
        <v>59</v>
      </c>
      <c r="F99" s="318" t="s">
        <v>58</v>
      </c>
      <c r="G99" s="320" t="s">
        <v>59</v>
      </c>
    </row>
    <row r="100" spans="1:7" ht="26.25" customHeight="1" x14ac:dyDescent="0.4">
      <c r="A100" s="315" t="s">
        <v>61</v>
      </c>
      <c r="B100" s="401">
        <v>1</v>
      </c>
      <c r="C100" s="321">
        <v>1</v>
      </c>
      <c r="D100" s="322"/>
      <c r="E100" s="402" t="str">
        <f>IF(ISBLANK(D100),"-",$D$110/$D$107*D100)</f>
        <v>-</v>
      </c>
      <c r="F100" s="403"/>
      <c r="G100" s="324" t="str">
        <f>IF(ISBLANK(F100),"-",$D$110/$F$107*F100)</f>
        <v>-</v>
      </c>
    </row>
    <row r="101" spans="1:7" ht="26.25" customHeight="1" x14ac:dyDescent="0.4">
      <c r="A101" s="315" t="s">
        <v>62</v>
      </c>
      <c r="B101" s="401">
        <v>1</v>
      </c>
      <c r="C101" s="325">
        <v>2</v>
      </c>
      <c r="D101" s="326"/>
      <c r="E101" s="404" t="str">
        <f>IF(ISBLANK(D101),"-",$D$110/$D$107*D101)</f>
        <v>-</v>
      </c>
      <c r="F101" s="304"/>
      <c r="G101" s="328" t="str">
        <f>IF(ISBLANK(F101),"-",$D$110/$F$107*F101)</f>
        <v>-</v>
      </c>
    </row>
    <row r="102" spans="1:7" ht="26.25" customHeight="1" x14ac:dyDescent="0.4">
      <c r="A102" s="315" t="s">
        <v>63</v>
      </c>
      <c r="B102" s="401">
        <v>1</v>
      </c>
      <c r="C102" s="325">
        <v>3</v>
      </c>
      <c r="D102" s="326"/>
      <c r="E102" s="404" t="str">
        <f>IF(ISBLANK(D102),"-",$D$110/$D$107*D102)</f>
        <v>-</v>
      </c>
      <c r="F102" s="405"/>
      <c r="G102" s="328" t="str">
        <f>IF(ISBLANK(F102),"-",$D$110/$F$107*F102)</f>
        <v>-</v>
      </c>
    </row>
    <row r="103" spans="1:7" ht="26.25" customHeight="1" x14ac:dyDescent="0.4">
      <c r="A103" s="315" t="s">
        <v>64</v>
      </c>
      <c r="B103" s="401">
        <v>1</v>
      </c>
      <c r="C103" s="329">
        <v>4</v>
      </c>
      <c r="D103" s="330"/>
      <c r="E103" s="406" t="str">
        <f>IF(ISBLANK(D103),"-",$D$110/$D$107*D103)</f>
        <v>-</v>
      </c>
      <c r="F103" s="407"/>
      <c r="G103" s="332" t="str">
        <f>IF(ISBLANK(F103),"-",$D$110/$F$107*F103)</f>
        <v>-</v>
      </c>
    </row>
    <row r="104" spans="1:7" ht="27" customHeight="1" thickBot="1" x14ac:dyDescent="0.45">
      <c r="A104" s="315" t="s">
        <v>65</v>
      </c>
      <c r="B104" s="401">
        <v>1</v>
      </c>
      <c r="C104" s="333" t="s">
        <v>66</v>
      </c>
      <c r="D104" s="408" t="e">
        <f>AVERAGE(D100:D103)</f>
        <v>#DIV/0!</v>
      </c>
      <c r="E104" s="335" t="e">
        <f>AVERAGE(E100:E103)</f>
        <v>#DIV/0!</v>
      </c>
      <c r="F104" s="408" t="e">
        <f>AVERAGE(F100:F103)</f>
        <v>#DIV/0!</v>
      </c>
      <c r="G104" s="409" t="e">
        <f>AVERAGE(G100:G103)</f>
        <v>#DIV/0!</v>
      </c>
    </row>
    <row r="105" spans="1:7" ht="26.25" customHeight="1" x14ac:dyDescent="0.4">
      <c r="A105" s="315" t="s">
        <v>67</v>
      </c>
      <c r="B105" s="401">
        <v>1</v>
      </c>
      <c r="C105" s="337" t="s">
        <v>108</v>
      </c>
      <c r="D105" s="410"/>
      <c r="E105" s="290"/>
      <c r="F105" s="338"/>
      <c r="G105" s="290"/>
    </row>
    <row r="106" spans="1:7" ht="26.25" customHeight="1" x14ac:dyDescent="0.4">
      <c r="A106" s="315" t="s">
        <v>69</v>
      </c>
      <c r="B106" s="401">
        <v>1</v>
      </c>
      <c r="C106" s="339" t="s">
        <v>109</v>
      </c>
      <c r="D106" s="411">
        <f>D105*$B$96</f>
        <v>0</v>
      </c>
      <c r="E106" s="341"/>
      <c r="F106" s="340">
        <f>F105*$B$96</f>
        <v>0</v>
      </c>
      <c r="G106" s="290"/>
    </row>
    <row r="107" spans="1:7" ht="19.5" customHeight="1" thickBot="1" x14ac:dyDescent="0.35">
      <c r="A107" s="315" t="s">
        <v>71</v>
      </c>
      <c r="B107" s="325">
        <f>(B106/B105)*(B104/B103)*(B102/B101)*(B100/B99)*B98</f>
        <v>1</v>
      </c>
      <c r="C107" s="339" t="s">
        <v>72</v>
      </c>
      <c r="D107" s="412">
        <f>D106*$B$91/100</f>
        <v>0</v>
      </c>
      <c r="E107" s="344"/>
      <c r="F107" s="343">
        <f>F106*$B$91/100</f>
        <v>0</v>
      </c>
      <c r="G107" s="290"/>
    </row>
    <row r="108" spans="1:7" ht="19.5" customHeight="1" thickBot="1" x14ac:dyDescent="0.35">
      <c r="A108" s="501" t="s">
        <v>73</v>
      </c>
      <c r="B108" s="517"/>
      <c r="C108" s="339" t="s">
        <v>74</v>
      </c>
      <c r="D108" s="411">
        <f>D107/$B$107</f>
        <v>0</v>
      </c>
      <c r="E108" s="344"/>
      <c r="F108" s="345">
        <f>F107/$B$107</f>
        <v>0</v>
      </c>
      <c r="G108" s="413"/>
    </row>
    <row r="109" spans="1:7" ht="19.5" customHeight="1" thickBot="1" x14ac:dyDescent="0.35">
      <c r="A109" s="503"/>
      <c r="B109" s="518"/>
      <c r="C109" s="414" t="s">
        <v>124</v>
      </c>
      <c r="D109" s="415">
        <f>$B$56/$B$125</f>
        <v>10</v>
      </c>
      <c r="E109" s="290"/>
      <c r="F109" s="348"/>
      <c r="G109" s="416"/>
    </row>
    <row r="110" spans="1:7" ht="18.75" customHeight="1" x14ac:dyDescent="0.3">
      <c r="A110" s="290"/>
      <c r="B110" s="290"/>
      <c r="C110" s="417" t="s">
        <v>76</v>
      </c>
      <c r="D110" s="411">
        <f>D109*$B$107</f>
        <v>10</v>
      </c>
      <c r="E110" s="290"/>
      <c r="F110" s="348"/>
      <c r="G110" s="413"/>
    </row>
    <row r="111" spans="1:7" ht="19.5" customHeight="1" thickBot="1" x14ac:dyDescent="0.35">
      <c r="A111" s="290"/>
      <c r="B111" s="290"/>
      <c r="C111" s="418" t="s">
        <v>77</v>
      </c>
      <c r="D111" s="419">
        <f>D110/B96</f>
        <v>10</v>
      </c>
      <c r="E111" s="290"/>
      <c r="F111" s="352"/>
      <c r="G111" s="413"/>
    </row>
    <row r="112" spans="1:7" ht="18.75" customHeight="1" x14ac:dyDescent="0.3">
      <c r="A112" s="290"/>
      <c r="B112" s="290"/>
      <c r="C112" s="420" t="s">
        <v>78</v>
      </c>
      <c r="D112" s="421" t="e">
        <f>AVERAGE(E100:E103,G100:G103)</f>
        <v>#DIV/0!</v>
      </c>
      <c r="E112" s="290"/>
      <c r="F112" s="352"/>
      <c r="G112" s="416"/>
    </row>
    <row r="113" spans="1:7" ht="18.75" customHeight="1" x14ac:dyDescent="0.3">
      <c r="A113" s="290"/>
      <c r="B113" s="290"/>
      <c r="C113" s="422" t="s">
        <v>79</v>
      </c>
      <c r="D113" s="423" t="e">
        <f>STDEV(E100:E103,G100:G103)/D112</f>
        <v>#DIV/0!</v>
      </c>
      <c r="E113" s="290"/>
      <c r="F113" s="352"/>
      <c r="G113" s="413"/>
    </row>
    <row r="114" spans="1:7" ht="19.5" customHeight="1" thickBot="1" x14ac:dyDescent="0.35">
      <c r="A114" s="290"/>
      <c r="B114" s="290"/>
      <c r="C114" s="424" t="s">
        <v>15</v>
      </c>
      <c r="D114" s="425">
        <f>COUNT(E100:E103,G100:G103)</f>
        <v>0</v>
      </c>
      <c r="E114" s="290"/>
      <c r="F114" s="352"/>
      <c r="G114" s="413"/>
    </row>
    <row r="115" spans="1:7" ht="19.5" customHeight="1" thickBot="1" x14ac:dyDescent="0.35">
      <c r="A115" s="291"/>
      <c r="B115" s="291"/>
      <c r="C115" s="291"/>
      <c r="D115" s="291"/>
      <c r="E115" s="291"/>
      <c r="F115" s="290"/>
      <c r="G115" s="290"/>
    </row>
    <row r="116" spans="1:7" ht="26.25" customHeight="1" x14ac:dyDescent="0.4">
      <c r="A116" s="313" t="s">
        <v>113</v>
      </c>
      <c r="B116" s="398">
        <v>1</v>
      </c>
      <c r="C116" s="399" t="s">
        <v>141</v>
      </c>
      <c r="D116" s="426" t="s">
        <v>58</v>
      </c>
      <c r="E116" s="427" t="s">
        <v>115</v>
      </c>
      <c r="F116" s="428" t="s">
        <v>116</v>
      </c>
      <c r="G116" s="290"/>
    </row>
    <row r="117" spans="1:7" ht="26.25" customHeight="1" x14ac:dyDescent="0.4">
      <c r="A117" s="315" t="s">
        <v>117</v>
      </c>
      <c r="B117" s="401">
        <v>1</v>
      </c>
      <c r="C117" s="370">
        <v>1</v>
      </c>
      <c r="D117" s="429"/>
      <c r="E117" s="367" t="str">
        <f t="shared" ref="E117:E122" si="3">IF(ISBLANK(D117),"-",D117/$D$112*$D$109*$B$125)</f>
        <v>-</v>
      </c>
      <c r="F117" s="430" t="str">
        <f t="shared" ref="F117:F122" si="4">IF(ISBLANK(D117), "-", E117/$B$56)</f>
        <v>-</v>
      </c>
      <c r="G117" s="290"/>
    </row>
    <row r="118" spans="1:7" ht="26.25" customHeight="1" x14ac:dyDescent="0.4">
      <c r="A118" s="315" t="s">
        <v>90</v>
      </c>
      <c r="B118" s="401">
        <v>1</v>
      </c>
      <c r="C118" s="370">
        <v>2</v>
      </c>
      <c r="D118" s="429"/>
      <c r="E118" s="372" t="str">
        <f t="shared" si="3"/>
        <v>-</v>
      </c>
      <c r="F118" s="431" t="str">
        <f t="shared" si="4"/>
        <v>-</v>
      </c>
      <c r="G118" s="290"/>
    </row>
    <row r="119" spans="1:7" ht="26.25" customHeight="1" x14ac:dyDescent="0.4">
      <c r="A119" s="315" t="s">
        <v>91</v>
      </c>
      <c r="B119" s="401">
        <v>1</v>
      </c>
      <c r="C119" s="370">
        <v>3</v>
      </c>
      <c r="D119" s="429"/>
      <c r="E119" s="372" t="str">
        <f t="shared" si="3"/>
        <v>-</v>
      </c>
      <c r="F119" s="431" t="str">
        <f t="shared" si="4"/>
        <v>-</v>
      </c>
      <c r="G119" s="290"/>
    </row>
    <row r="120" spans="1:7" ht="26.25" customHeight="1" x14ac:dyDescent="0.4">
      <c r="A120" s="315" t="s">
        <v>92</v>
      </c>
      <c r="B120" s="401">
        <v>1</v>
      </c>
      <c r="C120" s="370">
        <v>4</v>
      </c>
      <c r="D120" s="429"/>
      <c r="E120" s="372" t="str">
        <f t="shared" si="3"/>
        <v>-</v>
      </c>
      <c r="F120" s="431" t="str">
        <f t="shared" si="4"/>
        <v>-</v>
      </c>
      <c r="G120" s="290"/>
    </row>
    <row r="121" spans="1:7" ht="26.25" customHeight="1" x14ac:dyDescent="0.4">
      <c r="A121" s="315" t="s">
        <v>93</v>
      </c>
      <c r="B121" s="401">
        <v>1</v>
      </c>
      <c r="C121" s="370">
        <v>5</v>
      </c>
      <c r="D121" s="429"/>
      <c r="E121" s="372" t="str">
        <f t="shared" si="3"/>
        <v>-</v>
      </c>
      <c r="F121" s="431" t="str">
        <f t="shared" si="4"/>
        <v>-</v>
      </c>
      <c r="G121" s="290"/>
    </row>
    <row r="122" spans="1:7" ht="26.25" customHeight="1" x14ac:dyDescent="0.4">
      <c r="A122" s="315" t="s">
        <v>95</v>
      </c>
      <c r="B122" s="401">
        <v>1</v>
      </c>
      <c r="C122" s="432">
        <v>6</v>
      </c>
      <c r="D122" s="433"/>
      <c r="E122" s="434" t="str">
        <f t="shared" si="3"/>
        <v>-</v>
      </c>
      <c r="F122" s="435" t="str">
        <f t="shared" si="4"/>
        <v>-</v>
      </c>
      <c r="G122" s="290"/>
    </row>
    <row r="123" spans="1:7" ht="26.25" customHeight="1" x14ac:dyDescent="0.4">
      <c r="A123" s="315" t="s">
        <v>96</v>
      </c>
      <c r="B123" s="401">
        <v>1</v>
      </c>
      <c r="C123" s="370"/>
      <c r="D123" s="341"/>
      <c r="E123" s="290"/>
      <c r="F123" s="374"/>
      <c r="G123" s="290"/>
    </row>
    <row r="124" spans="1:7" ht="26.25" customHeight="1" x14ac:dyDescent="0.4">
      <c r="A124" s="315" t="s">
        <v>97</v>
      </c>
      <c r="B124" s="401">
        <v>1</v>
      </c>
      <c r="C124" s="370"/>
      <c r="D124" s="436"/>
      <c r="E124" s="437" t="s">
        <v>66</v>
      </c>
      <c r="F124" s="438" t="e">
        <f>AVERAGE(F117:F122)</f>
        <v>#DIV/0!</v>
      </c>
      <c r="G124" s="290"/>
    </row>
    <row r="125" spans="1:7" ht="27" customHeight="1" thickBot="1" x14ac:dyDescent="0.45">
      <c r="A125" s="315" t="s">
        <v>98</v>
      </c>
      <c r="B125" s="325">
        <f>(B124/B123)*(B122/B121)*(B120/B119)*(B118/B117)*B116</f>
        <v>1</v>
      </c>
      <c r="C125" s="439"/>
      <c r="D125" s="440"/>
      <c r="E125" s="303" t="s">
        <v>79</v>
      </c>
      <c r="F125" s="385" t="e">
        <f>STDEV(F117:F122)/F124</f>
        <v>#DIV/0!</v>
      </c>
      <c r="G125" s="290"/>
    </row>
    <row r="126" spans="1:7" ht="27" customHeight="1" thickBot="1" x14ac:dyDescent="0.45">
      <c r="A126" s="501" t="s">
        <v>73</v>
      </c>
      <c r="B126" s="517"/>
      <c r="C126" s="441"/>
      <c r="D126" s="442"/>
      <c r="E126" s="443" t="s">
        <v>15</v>
      </c>
      <c r="F126" s="444">
        <f>COUNT(F117:F122)</f>
        <v>0</v>
      </c>
      <c r="G126" s="290"/>
    </row>
    <row r="127" spans="1:7" ht="19.5" customHeight="1" thickBot="1" x14ac:dyDescent="0.35">
      <c r="A127" s="503"/>
      <c r="B127" s="518"/>
      <c r="C127" s="290"/>
      <c r="D127" s="290"/>
      <c r="E127" s="290"/>
      <c r="F127" s="341"/>
      <c r="G127" s="290"/>
    </row>
    <row r="128" spans="1:7" ht="18.75" customHeight="1" x14ac:dyDescent="0.3">
      <c r="A128" s="310"/>
      <c r="B128" s="310"/>
      <c r="C128" s="290"/>
      <c r="D128" s="290"/>
      <c r="E128" s="290"/>
      <c r="F128" s="341"/>
      <c r="G128" s="290"/>
    </row>
    <row r="129" spans="1:7" ht="18.75" customHeight="1" x14ac:dyDescent="0.3">
      <c r="A129" s="302" t="s">
        <v>132</v>
      </c>
      <c r="B129" s="303" t="s">
        <v>118</v>
      </c>
      <c r="C129" s="520" t="str">
        <f>B20</f>
        <v>Metoclopramide Hydrochloride  B.P</v>
      </c>
      <c r="D129" s="520"/>
      <c r="E129" s="290" t="s">
        <v>119</v>
      </c>
      <c r="F129" s="290"/>
      <c r="G129" s="391" t="e">
        <f>F124</f>
        <v>#DIV/0!</v>
      </c>
    </row>
    <row r="130" spans="1:7" ht="19.5" customHeight="1" thickBot="1" x14ac:dyDescent="0.35">
      <c r="A130" s="445"/>
      <c r="B130" s="445"/>
      <c r="C130" s="446"/>
      <c r="D130" s="446"/>
      <c r="E130" s="446"/>
      <c r="F130" s="446"/>
      <c r="G130" s="446"/>
    </row>
    <row r="131" spans="1:7" ht="18.75" customHeight="1" x14ac:dyDescent="0.3">
      <c r="A131" s="290"/>
      <c r="B131" s="519" t="s">
        <v>21</v>
      </c>
      <c r="C131" s="519"/>
      <c r="D131" s="290"/>
      <c r="E131" s="447" t="s">
        <v>22</v>
      </c>
      <c r="F131" s="448"/>
      <c r="G131" s="447" t="s">
        <v>23</v>
      </c>
    </row>
    <row r="132" spans="1:7" ht="60" customHeight="1" x14ac:dyDescent="0.3">
      <c r="A132" s="302" t="s">
        <v>24</v>
      </c>
      <c r="B132" s="449"/>
      <c r="C132" s="449"/>
      <c r="D132" s="290"/>
      <c r="E132" s="449" t="s">
        <v>142</v>
      </c>
      <c r="F132" s="290"/>
      <c r="G132" s="449"/>
    </row>
    <row r="133" spans="1:7" ht="60" customHeight="1" x14ac:dyDescent="0.3">
      <c r="A133" s="302" t="s">
        <v>25</v>
      </c>
      <c r="B133" s="450"/>
      <c r="C133" s="450"/>
      <c r="D133" s="290"/>
      <c r="E133" s="450"/>
      <c r="F133" s="290"/>
      <c r="G133" s="451"/>
    </row>
    <row r="250" spans="1:1" x14ac:dyDescent="0.2">
      <c r="A250" s="289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4">
    <mergeCell ref="B131:C131"/>
    <mergeCell ref="C74:D74"/>
    <mergeCell ref="B78:C78"/>
    <mergeCell ref="B87:C87"/>
    <mergeCell ref="B88:C88"/>
    <mergeCell ref="C90:G90"/>
    <mergeCell ref="C93:G93"/>
    <mergeCell ref="C94:G94"/>
    <mergeCell ref="F98:G98"/>
    <mergeCell ref="A108:B109"/>
    <mergeCell ref="A126:B127"/>
    <mergeCell ref="C129:D129"/>
    <mergeCell ref="A68:B69"/>
    <mergeCell ref="A1:G7"/>
    <mergeCell ref="A8:G14"/>
    <mergeCell ref="A16:G16"/>
    <mergeCell ref="B26:C26"/>
    <mergeCell ref="B27:C27"/>
    <mergeCell ref="C29:G29"/>
    <mergeCell ref="C31:G31"/>
    <mergeCell ref="C32:G32"/>
    <mergeCell ref="D36:E36"/>
    <mergeCell ref="F36:G36"/>
    <mergeCell ref="A46:B47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8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Metclopramide HCl</vt:lpstr>
      <vt:lpstr>Metoclopramide HCl</vt:lpstr>
      <vt:lpstr>'Metclopramide HCl'!Print_Area</vt:lpstr>
      <vt:lpstr>'Metoclopramide HCl'!Print_Area</vt:lpstr>
      <vt:lpstr>SST!Print_Area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2016-05-10T08:25:05Z</cp:lastPrinted>
  <dcterms:created xsi:type="dcterms:W3CDTF">2005-07-05T10:19:27Z</dcterms:created>
  <dcterms:modified xsi:type="dcterms:W3CDTF">2016-05-10T08:29:59Z</dcterms:modified>
  <cp:category/>
</cp:coreProperties>
</file>