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20" yWindow="780" windowWidth="20535" windowHeight="9120" activeTab="4"/>
  </bookViews>
  <sheets>
    <sheet name="SST ASSAY" sheetId="1" r:id="rId1"/>
    <sheet name="Uniformity" sheetId="2" r:id="rId2"/>
    <sheet name="Amlodipine" sheetId="3" r:id="rId3"/>
    <sheet name="Amlodipine 2" sheetId="4" r:id="rId4"/>
    <sheet name="SST UNIFORMITY OF CONTENT" sheetId="5" r:id="rId5"/>
  </sheets>
  <definedNames>
    <definedName name="_xlnm.Print_Area" localSheetId="3">'Amlodipine 2'!$A$1:$I$124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32" i="5" l="1"/>
  <c r="E30" i="5"/>
  <c r="D30" i="5"/>
  <c r="C30" i="5"/>
  <c r="B30" i="5"/>
  <c r="B31" i="5" s="1"/>
  <c r="B53" i="5" l="1"/>
  <c r="E51" i="5"/>
  <c r="D51" i="5"/>
  <c r="C51" i="5"/>
  <c r="B51" i="5"/>
  <c r="B52" i="5" s="1"/>
  <c r="G63" i="4" l="1"/>
  <c r="C120" i="4"/>
  <c r="B116" i="4"/>
  <c r="D100" i="4" s="1"/>
  <c r="B98" i="4"/>
  <c r="F95" i="4"/>
  <c r="D95" i="4"/>
  <c r="G94" i="4"/>
  <c r="E94" i="4"/>
  <c r="B87" i="4"/>
  <c r="D97" i="4" s="1"/>
  <c r="B81" i="4"/>
  <c r="B83" i="4" s="1"/>
  <c r="B80" i="4"/>
  <c r="B79" i="4"/>
  <c r="C76" i="4"/>
  <c r="H71" i="4"/>
  <c r="G71" i="4"/>
  <c r="B68" i="4"/>
  <c r="B69" i="4" s="1"/>
  <c r="H67" i="4"/>
  <c r="G67" i="4"/>
  <c r="H63" i="4"/>
  <c r="C56" i="4"/>
  <c r="B55" i="4"/>
  <c r="B45" i="4"/>
  <c r="D48" i="4" s="1"/>
  <c r="F42" i="4"/>
  <c r="D42" i="4"/>
  <c r="G41" i="4"/>
  <c r="E41" i="4"/>
  <c r="B34" i="4"/>
  <c r="F44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D109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D106" i="3" s="1"/>
  <c r="B90" i="3"/>
  <c r="B89" i="3"/>
  <c r="B91" i="3" s="1"/>
  <c r="C74" i="3"/>
  <c r="B67" i="3"/>
  <c r="C56" i="3"/>
  <c r="B55" i="3"/>
  <c r="B45" i="3"/>
  <c r="D48" i="3" s="1"/>
  <c r="F42" i="3"/>
  <c r="D42" i="3"/>
  <c r="G41" i="3"/>
  <c r="E41" i="3"/>
  <c r="B34" i="3"/>
  <c r="D44" i="3" s="1"/>
  <c r="B30" i="3"/>
  <c r="C46" i="2"/>
  <c r="C49" i="2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6" i="3" l="1"/>
  <c r="F107" i="3" s="1"/>
  <c r="F108" i="3" s="1"/>
  <c r="F97" i="4"/>
  <c r="D101" i="4"/>
  <c r="E92" i="4" s="1"/>
  <c r="G104" i="3"/>
  <c r="D110" i="3"/>
  <c r="D111" i="3" s="1"/>
  <c r="D98" i="4"/>
  <c r="E93" i="4"/>
  <c r="E91" i="4"/>
  <c r="I92" i="4"/>
  <c r="F98" i="4"/>
  <c r="D45" i="3"/>
  <c r="D46" i="3" s="1"/>
  <c r="D26" i="2"/>
  <c r="D42" i="2"/>
  <c r="D50" i="2"/>
  <c r="D34" i="2"/>
  <c r="D38" i="2"/>
  <c r="B49" i="2"/>
  <c r="D30" i="2"/>
  <c r="C50" i="2"/>
  <c r="D29" i="2"/>
  <c r="D49" i="2"/>
  <c r="D25" i="2"/>
  <c r="D33" i="2"/>
  <c r="D37" i="2"/>
  <c r="D41" i="2"/>
  <c r="D24" i="2"/>
  <c r="D28" i="2"/>
  <c r="D32" i="2"/>
  <c r="D36" i="2"/>
  <c r="D40" i="2"/>
  <c r="D27" i="2"/>
  <c r="D31" i="2"/>
  <c r="D35" i="2"/>
  <c r="D39" i="2"/>
  <c r="D43" i="2"/>
  <c r="F124" i="3"/>
  <c r="E104" i="3"/>
  <c r="F126" i="3"/>
  <c r="E38" i="3"/>
  <c r="E39" i="3"/>
  <c r="E40" i="3"/>
  <c r="D49" i="3"/>
  <c r="D107" i="3"/>
  <c r="D108" i="3" s="1"/>
  <c r="G129" i="3"/>
  <c r="F125" i="3"/>
  <c r="D112" i="3"/>
  <c r="D113" i="3" s="1"/>
  <c r="D114" i="3"/>
  <c r="F44" i="3"/>
  <c r="F45" i="3" s="1"/>
  <c r="I39" i="4"/>
  <c r="F45" i="4"/>
  <c r="F46" i="4" s="1"/>
  <c r="D99" i="4"/>
  <c r="F99" i="4"/>
  <c r="D44" i="4"/>
  <c r="D45" i="4" s="1"/>
  <c r="E39" i="4" s="1"/>
  <c r="D49" i="4"/>
  <c r="D102" i="4"/>
  <c r="G91" i="4" l="1"/>
  <c r="G92" i="4"/>
  <c r="G93" i="4"/>
  <c r="E42" i="3"/>
  <c r="F46" i="3"/>
  <c r="G39" i="3"/>
  <c r="G40" i="3"/>
  <c r="G38" i="3"/>
  <c r="G38" i="4"/>
  <c r="G42" i="4" s="1"/>
  <c r="G39" i="4"/>
  <c r="G40" i="4"/>
  <c r="E40" i="4"/>
  <c r="D46" i="4"/>
  <c r="E38" i="4"/>
  <c r="E95" i="4"/>
  <c r="D103" i="4" l="1"/>
  <c r="E113" i="4" s="1"/>
  <c r="F113" i="4" s="1"/>
  <c r="D105" i="4"/>
  <c r="G95" i="4"/>
  <c r="D52" i="3"/>
  <c r="G42" i="3"/>
  <c r="D50" i="3"/>
  <c r="D50" i="4"/>
  <c r="E42" i="4"/>
  <c r="D52" i="4"/>
  <c r="G60" i="4" l="1"/>
  <c r="G68" i="4"/>
  <c r="H68" i="4" s="1"/>
  <c r="G61" i="4"/>
  <c r="H61" i="4" s="1"/>
  <c r="G62" i="4"/>
  <c r="G69" i="4"/>
  <c r="H69" i="4" s="1"/>
  <c r="G70" i="4"/>
  <c r="H70" i="4" s="1"/>
  <c r="E110" i="4"/>
  <c r="F110" i="4" s="1"/>
  <c r="E108" i="4"/>
  <c r="F108" i="4" s="1"/>
  <c r="E111" i="4"/>
  <c r="F111" i="4" s="1"/>
  <c r="E109" i="4"/>
  <c r="F109" i="4" s="1"/>
  <c r="D104" i="4"/>
  <c r="E112" i="4"/>
  <c r="F112" i="4" s="1"/>
  <c r="D51" i="3"/>
  <c r="E63" i="3"/>
  <c r="E59" i="3"/>
  <c r="E64" i="3"/>
  <c r="E60" i="3"/>
  <c r="E67" i="3"/>
  <c r="E68" i="3"/>
  <c r="E65" i="3"/>
  <c r="E61" i="3"/>
  <c r="E62" i="3"/>
  <c r="E66" i="3"/>
  <c r="G66" i="3" s="1"/>
  <c r="G65" i="4"/>
  <c r="H65" i="4" s="1"/>
  <c r="D51" i="4"/>
  <c r="G66" i="4"/>
  <c r="H66" i="4" s="1"/>
  <c r="G64" i="4"/>
  <c r="H64" i="4" s="1"/>
  <c r="H62" i="4"/>
  <c r="E117" i="4" l="1"/>
  <c r="E115" i="4"/>
  <c r="E116" i="4" s="1"/>
  <c r="G61" i="3"/>
  <c r="G60" i="3"/>
  <c r="G62" i="3"/>
  <c r="G63" i="3"/>
  <c r="G68" i="3"/>
  <c r="G59" i="3"/>
  <c r="E70" i="3"/>
  <c r="F66" i="3" s="1"/>
  <c r="E72" i="3"/>
  <c r="G67" i="3"/>
  <c r="G65" i="3"/>
  <c r="G64" i="3"/>
  <c r="G72" i="4"/>
  <c r="G73" i="4" s="1"/>
  <c r="H60" i="4"/>
  <c r="F115" i="4"/>
  <c r="F117" i="4"/>
  <c r="F61" i="3" l="1"/>
  <c r="F65" i="3"/>
  <c r="E71" i="3"/>
  <c r="F62" i="3"/>
  <c r="F64" i="3"/>
  <c r="F67" i="3"/>
  <c r="F59" i="3"/>
  <c r="F68" i="3"/>
  <c r="G72" i="3"/>
  <c r="C81" i="3"/>
  <c r="G70" i="3"/>
  <c r="G71" i="3" s="1"/>
  <c r="F63" i="3"/>
  <c r="F60" i="3"/>
  <c r="H74" i="4"/>
  <c r="H72" i="4"/>
  <c r="G120" i="4"/>
  <c r="F116" i="4"/>
  <c r="F70" i="3" l="1"/>
  <c r="F71" i="3" s="1"/>
  <c r="F72" i="3"/>
  <c r="C82" i="3"/>
  <c r="G74" i="3"/>
  <c r="C79" i="3"/>
  <c r="G76" i="4"/>
  <c r="H73" i="4"/>
  <c r="C83" i="3" l="1"/>
</calcChain>
</file>

<file path=xl/sharedStrings.xml><?xml version="1.0" encoding="utf-8"?>
<sst xmlns="http://schemas.openxmlformats.org/spreadsheetml/2006/main" count="439" uniqueCount="150">
  <si>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</si>
  <si>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</si>
  <si>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</si>
  <si>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</si>
  <si>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</si>
  <si>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</si>
  <si>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</si>
  <si>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Amlodipine Besylate USP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</si>
  <si>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</si>
  <si>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</si>
  <si>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</si>
  <si>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</si>
  <si>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</si>
  <si>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</si>
  <si>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</si>
  <si>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</si>
  <si>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</si>
  <si>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</si>
  <si>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</si>
  <si>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</si>
  <si>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</si>
  <si>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</si>
  <si>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</si>
  <si>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</si>
  <si>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</si>
  <si>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</si>
  <si>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</si>
  <si>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</si>
  <si>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</si>
  <si>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</si>
  <si>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</si>
  <si>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</si>
  <si>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</si>
  <si>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</si>
  <si>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</si>
  <si>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</si>
  <si>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</si>
  <si>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</si>
  <si>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</si>
  <si>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</si>
  <si>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</si>
  <si>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</si>
  <si>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</si>
  <si>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</si>
  <si>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</si>
  <si>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</si>
  <si>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</si>
  <si>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</si>
  <si>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</si>
  <si>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</si>
  <si>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</si>
  <si>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</si>
  <si>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</si>
  <si>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</si>
  <si>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</si>
  <si>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</si>
  <si>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</si>
  <si>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</si>
  <si>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</si>
  <si>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</si>
  <si>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</si>
  <si>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</si>
  <si>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</si>
  <si>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</si>
  <si>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</si>
  <si>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</si>
  <si>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</si>
  <si>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</si>
  <si>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</si>
  <si>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</si>
  <si>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</si>
  <si>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</si>
  <si>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</si>
  <si>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</si>
  <si>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</si>
  <si>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</si>
  <si>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</si>
  <si>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</si>
  <si>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</si>
  <si>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</si>
  <si>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</si>
  <si>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</si>
  <si>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</si>
  <si>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</si>
  <si>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</si>
  <si>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</si>
  <si>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</si>
  <si>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</si>
  <si>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</si>
  <si>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</si>
  <si>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</si>
  <si>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</si>
  <si>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</si>
  <si>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</si>
  <si>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</si>
  <si>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</si>
  <si>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</si>
  <si>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</si>
  <si>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</si>
  <si>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</si>
  <si>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</si>
  <si>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</si>
  <si>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</si>
  <si>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</si>
  <si>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</si>
  <si>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</si>
  <si>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</si>
  <si>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</si>
  <si>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</si>
  <si>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</si>
  <si>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</si>
  <si>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</si>
  <si>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</si>
  <si>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</si>
  <si>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</si>
  <si>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</si>
  <si>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</si>
  <si>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</si>
  <si>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</si>
  <si>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</si>
  <si>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</si>
  <si>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</si>
  <si>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</si>
  <si>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</si>
  <si>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</si>
  <si>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</si>
  <si>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</si>
  <si>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</si>
  <si>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</si>
  <si>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</si>
  <si>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</si>
  <si>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</si>
  <si>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</si>
  <si>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</si>
  <si>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</si>
  <si>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</si>
  <si>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</si>
  <si>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</si>
  <si>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</si>
  <si>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</si>
  <si>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</si>
  <si>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AMLOAS -10 TABLETS</t>
  </si>
  <si>
    <t>NDQD201512577</t>
  </si>
  <si>
    <t>Each tablet contains: Amlodipine Besylate USP 10 mg</t>
  </si>
  <si>
    <t>Amlodipine Besylate BP</t>
  </si>
  <si>
    <t>A65-1</t>
  </si>
  <si>
    <t>Rutto</t>
  </si>
  <si>
    <t>Amlodipine Besylate Bp</t>
  </si>
  <si>
    <t xml:space="preserve"> 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</si>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</sst>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5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0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66" fontId="11" fillId="2" borderId="27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2" fontId="14" fillId="7" borderId="49" xfId="1" applyNumberFormat="1" applyFont="1" applyFill="1" applyBorder="1" applyAlignment="1">
      <alignment horizontal="center"/>
    </xf>
    <xf numFmtId="10" fontId="14" fillId="7" borderId="49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7" xfId="1" applyFont="1" applyFill="1" applyBorder="1" applyAlignment="1">
      <alignment horizontal="right"/>
    </xf>
    <xf numFmtId="0" fontId="14" fillId="7" borderId="17" xfId="1" applyFont="1" applyFill="1" applyBorder="1" applyAlignment="1">
      <alignment horizontal="center"/>
    </xf>
    <xf numFmtId="0" fontId="17" fillId="2" borderId="0" xfId="1" applyFont="1" applyFill="1" applyAlignment="1">
      <alignment horizontal="righ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/>
    <xf numFmtId="0" fontId="26" fillId="3" borderId="25" xfId="0" applyFont="1" applyFill="1" applyBorder="1" applyAlignment="1" applyProtection="1">
      <alignment horizontal="center"/>
      <protection locked="0"/>
    </xf>
    <xf numFmtId="0" fontId="26" fillId="3" borderId="31" xfId="0" applyFont="1" applyFill="1" applyBorder="1" applyAlignment="1" applyProtection="1">
      <alignment horizontal="center"/>
      <protection locked="0"/>
    </xf>
    <xf numFmtId="0" fontId="26" fillId="3" borderId="30" xfId="0" applyFont="1" applyFill="1" applyBorder="1" applyAlignment="1" applyProtection="1">
      <alignment horizontal="center"/>
      <protection locked="0"/>
    </xf>
    <xf numFmtId="170" fontId="27" fillId="2" borderId="27" xfId="0" applyNumberFormat="1" applyFont="1" applyFill="1" applyBorder="1" applyAlignment="1">
      <alignment horizontal="center"/>
    </xf>
    <xf numFmtId="170" fontId="27" fillId="2" borderId="28" xfId="0" applyNumberFormat="1" applyFont="1" applyFill="1" applyBorder="1" applyAlignment="1">
      <alignment horizontal="center"/>
    </xf>
    <xf numFmtId="0" fontId="26" fillId="3" borderId="23" xfId="0" applyFont="1" applyFill="1" applyBorder="1" applyAlignment="1" applyProtection="1">
      <alignment horizontal="center"/>
      <protection locked="0"/>
    </xf>
    <xf numFmtId="170" fontId="27" fillId="2" borderId="32" xfId="0" applyNumberFormat="1" applyFont="1" applyFill="1" applyBorder="1" applyAlignment="1">
      <alignment horizontal="center"/>
    </xf>
    <xf numFmtId="170" fontId="27" fillId="2" borderId="24" xfId="0" applyNumberFormat="1" applyFont="1" applyFill="1" applyBorder="1" applyAlignment="1">
      <alignment horizontal="center"/>
    </xf>
    <xf numFmtId="166" fontId="14" fillId="3" borderId="32" xfId="1" applyNumberFormat="1" applyFont="1" applyFill="1" applyBorder="1" applyAlignment="1" applyProtection="1">
      <alignment horizontal="center"/>
      <protection locked="0"/>
    </xf>
    <xf numFmtId="166" fontId="14" fillId="3" borderId="35" xfId="1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0" fontId="13" fillId="3" borderId="0" xfId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15" fontId="12" fillId="2" borderId="11" xfId="1" applyNumberFormat="1" applyFont="1" applyFill="1" applyBorder="1"/>
  </cellXfs>
  <cellStyles count="2">
    <cellStyle name="Normal" xfId="0" builtinId="0"/>
    <cellStyle name="Normal 2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F22" sqref="F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141</v>
      </c>
      <c r="D17" s="9"/>
      <c r="E17" s="10"/>
    </row>
    <row r="18" spans="1:6" ht="16.5" customHeight="1" x14ac:dyDescent="0.3">
      <c r="A18" s="11" t="s">
        <v>4</v>
      </c>
      <c r="B18" s="231" t="s">
        <v>144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99.21</v>
      </c>
      <c r="C19" s="10"/>
      <c r="D19" s="10"/>
      <c r="E19" s="10"/>
    </row>
    <row r="20" spans="1:6" ht="16.5" customHeight="1" x14ac:dyDescent="0.3">
      <c r="A20" s="7" t="s">
        <v>6</v>
      </c>
      <c r="B20" s="12">
        <v>20</v>
      </c>
      <c r="C20" s="10"/>
      <c r="D20" s="10"/>
      <c r="E20" s="10"/>
    </row>
    <row r="21" spans="1:6" ht="16.5" customHeight="1" x14ac:dyDescent="0.3">
      <c r="A21" s="7" t="s">
        <v>8</v>
      </c>
      <c r="B21" s="13">
        <v>0.02</v>
      </c>
      <c r="C21" s="10"/>
      <c r="D21" s="10"/>
      <c r="E21" s="10"/>
    </row>
    <row r="22" spans="1:6" ht="15.75" customHeight="1" x14ac:dyDescent="0.25">
      <c r="A22" s="10"/>
      <c r="B22" s="443">
        <v>42425</v>
      </c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21407277</v>
      </c>
      <c r="C24" s="18">
        <v>10362.209999999999</v>
      </c>
      <c r="D24" s="19">
        <v>1.07</v>
      </c>
      <c r="E24" s="20">
        <v>10.11</v>
      </c>
    </row>
    <row r="25" spans="1:6" ht="16.5" customHeight="1" x14ac:dyDescent="0.3">
      <c r="A25" s="17">
        <v>2</v>
      </c>
      <c r="B25" s="18">
        <v>21390825</v>
      </c>
      <c r="C25" s="18">
        <v>10373.48</v>
      </c>
      <c r="D25" s="19">
        <v>1.07</v>
      </c>
      <c r="E25" s="19">
        <v>10.119999999999999</v>
      </c>
    </row>
    <row r="26" spans="1:6" ht="16.5" customHeight="1" x14ac:dyDescent="0.3">
      <c r="A26" s="17">
        <v>3</v>
      </c>
      <c r="B26" s="18">
        <v>21397578</v>
      </c>
      <c r="C26" s="18">
        <v>10351.040000000001</v>
      </c>
      <c r="D26" s="19">
        <v>1.07</v>
      </c>
      <c r="E26" s="19">
        <v>10.130000000000001</v>
      </c>
    </row>
    <row r="27" spans="1:6" ht="16.5" customHeight="1" x14ac:dyDescent="0.3">
      <c r="A27" s="17">
        <v>4</v>
      </c>
      <c r="B27" s="18">
        <v>21407641</v>
      </c>
      <c r="C27" s="18">
        <v>10360.93</v>
      </c>
      <c r="D27" s="19">
        <v>1.07</v>
      </c>
      <c r="E27" s="19">
        <v>10.14</v>
      </c>
    </row>
    <row r="28" spans="1:6" ht="16.5" customHeight="1" x14ac:dyDescent="0.3">
      <c r="A28" s="17">
        <v>5</v>
      </c>
      <c r="B28" s="18">
        <v>21412608</v>
      </c>
      <c r="C28" s="18">
        <v>10350.07</v>
      </c>
      <c r="D28" s="19">
        <v>1.07</v>
      </c>
      <c r="E28" s="19">
        <v>10.14</v>
      </c>
    </row>
    <row r="29" spans="1:6" ht="16.5" customHeight="1" x14ac:dyDescent="0.3">
      <c r="A29" s="17">
        <v>6</v>
      </c>
      <c r="B29" s="21">
        <v>21419837</v>
      </c>
      <c r="C29" s="21">
        <v>10302.67</v>
      </c>
      <c r="D29" s="22">
        <v>1.08</v>
      </c>
      <c r="E29" s="22">
        <v>10.14</v>
      </c>
    </row>
    <row r="30" spans="1:6" ht="16.5" customHeight="1" x14ac:dyDescent="0.3">
      <c r="A30" s="23" t="s">
        <v>14</v>
      </c>
      <c r="B30" s="24">
        <f>AVERAGE(B24:B29)</f>
        <v>21405961</v>
      </c>
      <c r="C30" s="25">
        <f>AVERAGE(C24:C29)</f>
        <v>10350.066666666668</v>
      </c>
      <c r="D30" s="26">
        <f>AVERAGE(D24:D29)</f>
        <v>1.0716666666666668</v>
      </c>
      <c r="E30" s="26">
        <f>AVERAGE(E24:E29)</f>
        <v>10.130000000000001</v>
      </c>
    </row>
    <row r="31" spans="1:6" ht="16.5" customHeight="1" x14ac:dyDescent="0.3">
      <c r="A31" s="27" t="s">
        <v>15</v>
      </c>
      <c r="B31" s="28">
        <f>(STDEV(B24:B29)/B30)</f>
        <v>4.857801310161562E-4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8" t="s">
        <v>22</v>
      </c>
      <c r="C59" s="458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9" t="s">
        <v>146</v>
      </c>
      <c r="C60" s="48"/>
      <c r="E60" s="454">
        <v>42463</v>
      </c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F43" sqref="F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2" t="s">
        <v>27</v>
      </c>
      <c r="B11" s="463"/>
      <c r="C11" s="463"/>
      <c r="D11" s="463"/>
      <c r="E11" s="463"/>
      <c r="F11" s="464"/>
      <c r="G11" s="90"/>
    </row>
    <row r="12" spans="1:7" ht="16.5" customHeight="1" x14ac:dyDescent="0.3">
      <c r="A12" s="461" t="s">
        <v>28</v>
      </c>
      <c r="B12" s="461"/>
      <c r="C12" s="461"/>
      <c r="D12" s="461"/>
      <c r="E12" s="461"/>
      <c r="F12" s="461"/>
      <c r="G12" s="89"/>
    </row>
    <row r="14" spans="1:7" ht="16.5" customHeight="1" x14ac:dyDescent="0.3">
      <c r="A14" s="466" t="s">
        <v>29</v>
      </c>
      <c r="B14" s="466"/>
      <c r="C14" s="168" t="s">
        <v>141</v>
      </c>
    </row>
    <row r="15" spans="1:7" ht="16.5" customHeight="1" x14ac:dyDescent="0.3">
      <c r="A15" s="466" t="s">
        <v>30</v>
      </c>
      <c r="B15" s="466"/>
      <c r="C15" s="168" t="s">
        <v>142</v>
      </c>
    </row>
    <row r="16" spans="1:7" ht="16.5" customHeight="1" x14ac:dyDescent="0.3">
      <c r="A16" s="466" t="s">
        <v>31</v>
      </c>
      <c r="B16" s="466"/>
      <c r="C16" s="60" t="s">
        <v>7</v>
      </c>
    </row>
    <row r="17" spans="1:5" ht="16.5" customHeight="1" x14ac:dyDescent="0.3">
      <c r="A17" s="466" t="s">
        <v>32</v>
      </c>
      <c r="B17" s="466"/>
      <c r="C17" s="168" t="s">
        <v>143</v>
      </c>
    </row>
    <row r="18" spans="1:5" ht="16.5" customHeight="1" x14ac:dyDescent="0.3">
      <c r="A18" s="466" t="s">
        <v>33</v>
      </c>
      <c r="B18" s="466"/>
      <c r="C18" s="96">
        <v>42423</v>
      </c>
    </row>
    <row r="19" spans="1:5" ht="16.5" customHeight="1" x14ac:dyDescent="0.3">
      <c r="A19" s="466" t="s">
        <v>34</v>
      </c>
      <c r="B19" s="466"/>
      <c r="C19" s="96">
        <v>42423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61" t="s">
        <v>1</v>
      </c>
      <c r="B21" s="461"/>
      <c r="C21" s="59" t="s">
        <v>35</v>
      </c>
      <c r="D21" s="66"/>
    </row>
    <row r="22" spans="1:5" ht="15.75" customHeight="1" x14ac:dyDescent="0.3">
      <c r="A22" s="465"/>
      <c r="B22" s="465"/>
      <c r="C22" s="57"/>
      <c r="D22" s="465"/>
      <c r="E22" s="465"/>
    </row>
    <row r="23" spans="1:5" ht="33.75" customHeight="1" x14ac:dyDescent="0.3">
      <c r="C23" s="85" t="s">
        <v>36</v>
      </c>
      <c r="D23" s="84" t="s">
        <v>37</v>
      </c>
      <c r="E23" s="52"/>
    </row>
    <row r="24" spans="1:5" ht="15.75" customHeight="1" x14ac:dyDescent="0.3">
      <c r="C24" s="94">
        <v>199.82</v>
      </c>
      <c r="D24" s="86">
        <f t="shared" ref="D24:D43" si="0">(C24-$C$46)/$C$46</f>
        <v>-4.0769943879027919E-3</v>
      </c>
      <c r="E24" s="53"/>
    </row>
    <row r="25" spans="1:5" ht="15.75" customHeight="1" x14ac:dyDescent="0.3">
      <c r="C25" s="94">
        <v>202.11</v>
      </c>
      <c r="D25" s="87">
        <f t="shared" si="0"/>
        <v>7.3365962579370796E-3</v>
      </c>
      <c r="E25" s="53"/>
    </row>
    <row r="26" spans="1:5" ht="15.75" customHeight="1" x14ac:dyDescent="0.3">
      <c r="C26" s="94">
        <v>198.15</v>
      </c>
      <c r="D26" s="87">
        <f t="shared" si="0"/>
        <v>-1.2400442588143958E-2</v>
      </c>
      <c r="E26" s="53"/>
    </row>
    <row r="27" spans="1:5" ht="15.75" customHeight="1" x14ac:dyDescent="0.3">
      <c r="C27" s="94">
        <v>200.9</v>
      </c>
      <c r="D27" s="87">
        <f t="shared" si="0"/>
        <v>1.3058343883011793E-3</v>
      </c>
      <c r="E27" s="53"/>
    </row>
    <row r="28" spans="1:5" ht="15.75" customHeight="1" x14ac:dyDescent="0.3">
      <c r="C28" s="94">
        <v>200.62</v>
      </c>
      <c r="D28" s="87">
        <f t="shared" si="0"/>
        <v>-8.9713812936876872E-5</v>
      </c>
      <c r="E28" s="53"/>
    </row>
    <row r="29" spans="1:5" ht="15.75" customHeight="1" x14ac:dyDescent="0.3">
      <c r="C29" s="94">
        <v>199.23</v>
      </c>
      <c r="D29" s="87">
        <f t="shared" si="0"/>
        <v>-7.0176138119401295E-3</v>
      </c>
      <c r="E29" s="53"/>
    </row>
    <row r="30" spans="1:5" ht="15.75" customHeight="1" x14ac:dyDescent="0.3">
      <c r="C30" s="94">
        <v>201.38</v>
      </c>
      <c r="D30" s="87">
        <f t="shared" si="0"/>
        <v>3.6982027332806431E-3</v>
      </c>
      <c r="E30" s="53"/>
    </row>
    <row r="31" spans="1:5" ht="15.75" customHeight="1" x14ac:dyDescent="0.3">
      <c r="C31" s="94">
        <v>197.04</v>
      </c>
      <c r="D31" s="87">
        <f t="shared" si="0"/>
        <v>-1.7932794385909154E-2</v>
      </c>
      <c r="E31" s="53"/>
    </row>
    <row r="32" spans="1:5" ht="15.75" customHeight="1" x14ac:dyDescent="0.3">
      <c r="C32" s="94">
        <v>201.54</v>
      </c>
      <c r="D32" s="87">
        <f t="shared" si="0"/>
        <v>4.495658848273798E-3</v>
      </c>
      <c r="E32" s="53"/>
    </row>
    <row r="33" spans="1:7" ht="15.75" customHeight="1" x14ac:dyDescent="0.3">
      <c r="C33" s="94">
        <v>201.15</v>
      </c>
      <c r="D33" s="87">
        <f t="shared" si="0"/>
        <v>2.5518595679780097E-3</v>
      </c>
      <c r="E33" s="53"/>
    </row>
    <row r="34" spans="1:7" ht="15.75" customHeight="1" x14ac:dyDescent="0.3">
      <c r="C34" s="94">
        <v>202.35</v>
      </c>
      <c r="D34" s="87">
        <f t="shared" si="0"/>
        <v>8.5327804304267413E-3</v>
      </c>
      <c r="E34" s="53"/>
    </row>
    <row r="35" spans="1:7" ht="15.75" customHeight="1" x14ac:dyDescent="0.3">
      <c r="C35" s="94">
        <v>204.35</v>
      </c>
      <c r="D35" s="87">
        <f t="shared" si="0"/>
        <v>1.8500981867841385E-2</v>
      </c>
      <c r="E35" s="53"/>
    </row>
    <row r="36" spans="1:7" ht="15.75" customHeight="1" x14ac:dyDescent="0.3">
      <c r="C36" s="94">
        <v>203.03</v>
      </c>
      <c r="D36" s="87">
        <f t="shared" si="0"/>
        <v>1.1921968919147754E-2</v>
      </c>
      <c r="E36" s="53"/>
    </row>
    <row r="37" spans="1:7" ht="15.75" customHeight="1" x14ac:dyDescent="0.3">
      <c r="C37" s="94">
        <v>202.49</v>
      </c>
      <c r="D37" s="87">
        <f t="shared" si="0"/>
        <v>9.2305545310458394E-3</v>
      </c>
      <c r="E37" s="53"/>
    </row>
    <row r="38" spans="1:7" ht="15.75" customHeight="1" x14ac:dyDescent="0.3">
      <c r="C38" s="94">
        <v>200.05</v>
      </c>
      <c r="D38" s="87">
        <f t="shared" si="0"/>
        <v>-2.9306512226000168E-3</v>
      </c>
      <c r="E38" s="53"/>
    </row>
    <row r="39" spans="1:7" ht="15.75" customHeight="1" x14ac:dyDescent="0.3">
      <c r="C39" s="94">
        <v>202.53</v>
      </c>
      <c r="D39" s="87">
        <f t="shared" si="0"/>
        <v>9.429918559794092E-3</v>
      </c>
      <c r="E39" s="53"/>
    </row>
    <row r="40" spans="1:7" ht="15.75" customHeight="1" x14ac:dyDescent="0.3">
      <c r="C40" s="94">
        <v>196.79</v>
      </c>
      <c r="D40" s="87">
        <f t="shared" si="0"/>
        <v>-1.9178819565585984E-2</v>
      </c>
      <c r="E40" s="53"/>
    </row>
    <row r="41" spans="1:7" ht="15.75" customHeight="1" x14ac:dyDescent="0.3">
      <c r="C41" s="94">
        <v>201.24</v>
      </c>
      <c r="D41" s="87">
        <f t="shared" si="0"/>
        <v>3.0004286326616859E-3</v>
      </c>
      <c r="E41" s="53"/>
    </row>
    <row r="42" spans="1:7" ht="15.75" customHeight="1" x14ac:dyDescent="0.3">
      <c r="C42" s="94">
        <v>199.53</v>
      </c>
      <c r="D42" s="87">
        <f t="shared" si="0"/>
        <v>-5.5223835963278756E-3</v>
      </c>
      <c r="E42" s="53"/>
    </row>
    <row r="43" spans="1:7" ht="16.5" customHeight="1" x14ac:dyDescent="0.3">
      <c r="C43" s="95">
        <v>198.46</v>
      </c>
      <c r="D43" s="88">
        <f t="shared" si="0"/>
        <v>-1.0855371365344677E-2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38</v>
      </c>
      <c r="C45" s="82">
        <f>SUM(C24:C44)</f>
        <v>4012.7600000000007</v>
      </c>
      <c r="D45" s="77"/>
      <c r="E45" s="54"/>
    </row>
    <row r="46" spans="1:7" ht="17.25" customHeight="1" x14ac:dyDescent="0.3">
      <c r="B46" s="81" t="s">
        <v>39</v>
      </c>
      <c r="C46" s="83">
        <f>AVERAGE(C24:C44)</f>
        <v>200.63800000000003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39</v>
      </c>
      <c r="C48" s="84" t="s">
        <v>40</v>
      </c>
      <c r="D48" s="79"/>
      <c r="G48" s="58"/>
    </row>
    <row r="49" spans="1:6" ht="17.25" customHeight="1" x14ac:dyDescent="0.3">
      <c r="B49" s="459">
        <f>C46</f>
        <v>200.63800000000003</v>
      </c>
      <c r="C49" s="92">
        <f>-IF(C46&lt;=80,10%,IF(C46&lt;250,7.5%,5%))</f>
        <v>-7.4999999999999997E-2</v>
      </c>
      <c r="D49" s="80">
        <f>IF(C46&lt;=80,C46*0.9,IF(C46&lt;250,C46*0.925,C46*0.95))</f>
        <v>185.59015000000005</v>
      </c>
    </row>
    <row r="50" spans="1:6" ht="17.25" customHeight="1" x14ac:dyDescent="0.3">
      <c r="B50" s="460"/>
      <c r="C50" s="93">
        <f>IF(C46&lt;=80, 10%, IF(C46&lt;250, 7.5%, 5%))</f>
        <v>7.4999999999999997E-2</v>
      </c>
      <c r="D50" s="80">
        <f>IF(C46&lt;=80, C46*1.1, IF(C46&lt;250, C46*1.075, C46*1.05))</f>
        <v>215.68585000000002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22</v>
      </c>
      <c r="C52" s="67"/>
      <c r="D52" s="68" t="s">
        <v>23</v>
      </c>
      <c r="E52" s="69"/>
      <c r="F52" s="68" t="s">
        <v>24</v>
      </c>
    </row>
    <row r="53" spans="1:6" ht="34.5" customHeight="1" x14ac:dyDescent="0.3">
      <c r="A53" s="70" t="s">
        <v>25</v>
      </c>
      <c r="B53" s="72" t="s">
        <v>146</v>
      </c>
      <c r="C53" s="71"/>
      <c r="D53" s="455">
        <v>42463</v>
      </c>
      <c r="E53" s="61"/>
      <c r="F53" s="72"/>
    </row>
    <row r="54" spans="1:6" ht="34.5" customHeight="1" x14ac:dyDescent="0.3">
      <c r="A54" s="70" t="s">
        <v>26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88" zoomScale="60" zoomScaleNormal="70" workbookViewId="0">
      <selection activeCell="E76" sqref="E76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67" t="s">
        <v>41</v>
      </c>
      <c r="B1" s="467"/>
      <c r="C1" s="467"/>
      <c r="D1" s="467"/>
      <c r="E1" s="467"/>
      <c r="F1" s="467"/>
      <c r="G1" s="467"/>
    </row>
    <row r="2" spans="1:7" x14ac:dyDescent="0.2">
      <c r="A2" s="467"/>
      <c r="B2" s="467"/>
      <c r="C2" s="467"/>
      <c r="D2" s="467"/>
      <c r="E2" s="467"/>
      <c r="F2" s="467"/>
      <c r="G2" s="467"/>
    </row>
    <row r="3" spans="1:7" x14ac:dyDescent="0.2">
      <c r="A3" s="467"/>
      <c r="B3" s="467"/>
      <c r="C3" s="467"/>
      <c r="D3" s="467"/>
      <c r="E3" s="467"/>
      <c r="F3" s="467"/>
      <c r="G3" s="467"/>
    </row>
    <row r="4" spans="1:7" x14ac:dyDescent="0.2">
      <c r="A4" s="467"/>
      <c r="B4" s="467"/>
      <c r="C4" s="467"/>
      <c r="D4" s="467"/>
      <c r="E4" s="467"/>
      <c r="F4" s="467"/>
      <c r="G4" s="467"/>
    </row>
    <row r="5" spans="1:7" x14ac:dyDescent="0.2">
      <c r="A5" s="467"/>
      <c r="B5" s="467"/>
      <c r="C5" s="467"/>
      <c r="D5" s="467"/>
      <c r="E5" s="467"/>
      <c r="F5" s="467"/>
      <c r="G5" s="467"/>
    </row>
    <row r="6" spans="1:7" x14ac:dyDescent="0.2">
      <c r="A6" s="467"/>
      <c r="B6" s="467"/>
      <c r="C6" s="467"/>
      <c r="D6" s="467"/>
      <c r="E6" s="467"/>
      <c r="F6" s="467"/>
      <c r="G6" s="467"/>
    </row>
    <row r="7" spans="1:7" x14ac:dyDescent="0.2">
      <c r="A7" s="467"/>
      <c r="B7" s="467"/>
      <c r="C7" s="467"/>
      <c r="D7" s="467"/>
      <c r="E7" s="467"/>
      <c r="F7" s="467"/>
      <c r="G7" s="467"/>
    </row>
    <row r="8" spans="1:7" x14ac:dyDescent="0.2">
      <c r="A8" s="468" t="s">
        <v>42</v>
      </c>
      <c r="B8" s="468"/>
      <c r="C8" s="468"/>
      <c r="D8" s="468"/>
      <c r="E8" s="468"/>
      <c r="F8" s="468"/>
      <c r="G8" s="468"/>
    </row>
    <row r="9" spans="1:7" x14ac:dyDescent="0.2">
      <c r="A9" s="468"/>
      <c r="B9" s="468"/>
      <c r="C9" s="468"/>
      <c r="D9" s="468"/>
      <c r="E9" s="468"/>
      <c r="F9" s="468"/>
      <c r="G9" s="468"/>
    </row>
    <row r="10" spans="1:7" x14ac:dyDescent="0.2">
      <c r="A10" s="468"/>
      <c r="B10" s="468"/>
      <c r="C10" s="468"/>
      <c r="D10" s="468"/>
      <c r="E10" s="468"/>
      <c r="F10" s="468"/>
      <c r="G10" s="468"/>
    </row>
    <row r="11" spans="1:7" x14ac:dyDescent="0.2">
      <c r="A11" s="468"/>
      <c r="B11" s="468"/>
      <c r="C11" s="468"/>
      <c r="D11" s="468"/>
      <c r="E11" s="468"/>
      <c r="F11" s="468"/>
      <c r="G11" s="468"/>
    </row>
    <row r="12" spans="1:7" x14ac:dyDescent="0.2">
      <c r="A12" s="468"/>
      <c r="B12" s="468"/>
      <c r="C12" s="468"/>
      <c r="D12" s="468"/>
      <c r="E12" s="468"/>
      <c r="F12" s="468"/>
      <c r="G12" s="468"/>
    </row>
    <row r="13" spans="1:7" x14ac:dyDescent="0.2">
      <c r="A13" s="468"/>
      <c r="B13" s="468"/>
      <c r="C13" s="468"/>
      <c r="D13" s="468"/>
      <c r="E13" s="468"/>
      <c r="F13" s="468"/>
      <c r="G13" s="468"/>
    </row>
    <row r="14" spans="1:7" x14ac:dyDescent="0.2">
      <c r="A14" s="468"/>
      <c r="B14" s="468"/>
      <c r="C14" s="468"/>
      <c r="D14" s="468"/>
      <c r="E14" s="468"/>
      <c r="F14" s="468"/>
      <c r="G14" s="468"/>
    </row>
    <row r="15" spans="1:7" ht="19.5" customHeight="1" x14ac:dyDescent="0.3">
      <c r="A15" s="97"/>
      <c r="B15" s="97"/>
      <c r="C15" s="97"/>
      <c r="D15" s="97"/>
      <c r="E15" s="97"/>
      <c r="F15" s="97"/>
      <c r="G15" s="97"/>
    </row>
    <row r="16" spans="1:7" ht="19.5" customHeight="1" x14ac:dyDescent="0.3">
      <c r="A16" s="469" t="s">
        <v>27</v>
      </c>
      <c r="B16" s="470"/>
      <c r="C16" s="470"/>
      <c r="D16" s="470"/>
      <c r="E16" s="470"/>
      <c r="F16" s="470"/>
      <c r="G16" s="470"/>
    </row>
    <row r="17" spans="1:7" ht="18.75" customHeight="1" x14ac:dyDescent="0.3">
      <c r="A17" s="98" t="s">
        <v>43</v>
      </c>
      <c r="B17" s="98"/>
      <c r="C17" s="97"/>
      <c r="D17" s="97"/>
      <c r="E17" s="97"/>
      <c r="F17" s="97"/>
      <c r="G17" s="97"/>
    </row>
    <row r="18" spans="1:7" ht="26.25" customHeight="1" x14ac:dyDescent="0.4">
      <c r="A18" s="99" t="s">
        <v>29</v>
      </c>
      <c r="B18" s="441" t="s">
        <v>141</v>
      </c>
      <c r="C18" s="441"/>
      <c r="D18" s="100"/>
      <c r="E18" s="100"/>
      <c r="F18" s="97"/>
      <c r="G18" s="97"/>
    </row>
    <row r="19" spans="1:7" ht="26.25" customHeight="1" x14ac:dyDescent="0.4">
      <c r="A19" s="99" t="s">
        <v>30</v>
      </c>
      <c r="B19" s="442" t="s">
        <v>142</v>
      </c>
      <c r="C19" s="204">
        <v>12</v>
      </c>
      <c r="E19" s="97"/>
      <c r="F19" s="97"/>
      <c r="G19" s="97"/>
    </row>
    <row r="20" spans="1:7" ht="26.25" customHeight="1" x14ac:dyDescent="0.4">
      <c r="A20" s="99" t="s">
        <v>31</v>
      </c>
      <c r="B20" s="442" t="s">
        <v>7</v>
      </c>
      <c r="C20" s="442"/>
      <c r="D20" s="97"/>
      <c r="E20" s="97"/>
      <c r="F20" s="97"/>
      <c r="G20" s="97"/>
    </row>
    <row r="21" spans="1:7" ht="26.25" customHeight="1" x14ac:dyDescent="0.4">
      <c r="A21" s="99" t="s">
        <v>32</v>
      </c>
      <c r="B21" s="101" t="s">
        <v>143</v>
      </c>
      <c r="C21" s="101"/>
      <c r="D21" s="102"/>
      <c r="E21" s="102"/>
      <c r="F21" s="102"/>
      <c r="G21" s="102"/>
    </row>
    <row r="22" spans="1:7" ht="26.25" customHeight="1" x14ac:dyDescent="0.4">
      <c r="A22" s="99" t="s">
        <v>33</v>
      </c>
      <c r="B22" s="103">
        <v>42430</v>
      </c>
      <c r="C22" s="104"/>
      <c r="D22" s="97"/>
      <c r="E22" s="97"/>
      <c r="F22" s="97"/>
      <c r="G22" s="97"/>
    </row>
    <row r="23" spans="1:7" ht="26.25" customHeight="1" x14ac:dyDescent="0.4">
      <c r="A23" s="99" t="s">
        <v>34</v>
      </c>
      <c r="B23" s="103">
        <v>42431</v>
      </c>
      <c r="C23" s="104"/>
      <c r="D23" s="97"/>
      <c r="E23" s="97"/>
      <c r="F23" s="97"/>
      <c r="G23" s="97"/>
    </row>
    <row r="24" spans="1:7" ht="18.75" customHeight="1" x14ac:dyDescent="0.3">
      <c r="A24" s="99"/>
      <c r="B24" s="105"/>
      <c r="C24" s="97"/>
      <c r="D24" s="97"/>
      <c r="E24" s="97"/>
      <c r="F24" s="97"/>
      <c r="G24" s="97"/>
    </row>
    <row r="25" spans="1:7" ht="18.75" customHeight="1" x14ac:dyDescent="0.3">
      <c r="A25" s="106" t="s">
        <v>1</v>
      </c>
      <c r="B25" s="105"/>
      <c r="C25" s="97"/>
      <c r="D25" s="97"/>
      <c r="E25" s="97"/>
      <c r="F25" s="97"/>
      <c r="G25" s="97"/>
    </row>
    <row r="26" spans="1:7" ht="26.25" customHeight="1" x14ac:dyDescent="0.4">
      <c r="A26" s="107" t="s">
        <v>4</v>
      </c>
      <c r="B26" s="471" t="s">
        <v>144</v>
      </c>
      <c r="C26" s="471"/>
      <c r="D26" s="97"/>
      <c r="E26" s="97"/>
      <c r="F26" s="97"/>
      <c r="G26" s="97"/>
    </row>
    <row r="27" spans="1:7" ht="26.25" customHeight="1" x14ac:dyDescent="0.4">
      <c r="A27" s="108" t="s">
        <v>44</v>
      </c>
      <c r="B27" s="472" t="s">
        <v>145</v>
      </c>
      <c r="C27" s="472"/>
      <c r="D27" s="97"/>
      <c r="E27" s="97"/>
      <c r="F27" s="97"/>
      <c r="G27" s="97"/>
    </row>
    <row r="28" spans="1:7" ht="27" customHeight="1" x14ac:dyDescent="0.4">
      <c r="A28" s="108" t="s">
        <v>5</v>
      </c>
      <c r="B28" s="109">
        <v>99.21</v>
      </c>
      <c r="C28" s="97"/>
      <c r="D28" s="97"/>
      <c r="E28" s="97"/>
      <c r="F28" s="97"/>
      <c r="G28" s="97"/>
    </row>
    <row r="29" spans="1:7" ht="27" customHeight="1" x14ac:dyDescent="0.4">
      <c r="A29" s="108" t="s">
        <v>45</v>
      </c>
      <c r="B29" s="110">
        <v>0</v>
      </c>
      <c r="C29" s="474" t="s">
        <v>46</v>
      </c>
      <c r="D29" s="475"/>
      <c r="E29" s="475"/>
      <c r="F29" s="475"/>
      <c r="G29" s="486"/>
    </row>
    <row r="30" spans="1:7" ht="19.5" customHeight="1" x14ac:dyDescent="0.3">
      <c r="A30" s="108" t="s">
        <v>47</v>
      </c>
      <c r="B30" s="112">
        <f>B28-B29</f>
        <v>99.21</v>
      </c>
      <c r="C30" s="113"/>
      <c r="D30" s="113"/>
      <c r="E30" s="113"/>
      <c r="F30" s="113"/>
      <c r="G30" s="113"/>
    </row>
    <row r="31" spans="1:7" ht="27" customHeight="1" x14ac:dyDescent="0.4">
      <c r="A31" s="108" t="s">
        <v>48</v>
      </c>
      <c r="B31" s="114">
        <v>408.88</v>
      </c>
      <c r="C31" s="474" t="s">
        <v>49</v>
      </c>
      <c r="D31" s="475"/>
      <c r="E31" s="475"/>
      <c r="F31" s="475"/>
      <c r="G31" s="486"/>
    </row>
    <row r="32" spans="1:7" ht="27" customHeight="1" x14ac:dyDescent="0.4">
      <c r="A32" s="108" t="s">
        <v>50</v>
      </c>
      <c r="B32" s="114">
        <v>567.04999999999995</v>
      </c>
      <c r="C32" s="474" t="s">
        <v>51</v>
      </c>
      <c r="D32" s="475"/>
      <c r="E32" s="475"/>
      <c r="F32" s="475"/>
      <c r="G32" s="486"/>
    </row>
    <row r="33" spans="1:7" ht="18.75" customHeight="1" x14ac:dyDescent="0.3">
      <c r="A33" s="108"/>
      <c r="B33" s="115"/>
      <c r="C33" s="116"/>
      <c r="D33" s="116"/>
      <c r="E33" s="116"/>
      <c r="F33" s="116"/>
      <c r="G33" s="116"/>
    </row>
    <row r="34" spans="1:7" ht="18.75" customHeight="1" x14ac:dyDescent="0.3">
      <c r="A34" s="108" t="s">
        <v>52</v>
      </c>
      <c r="B34" s="117">
        <f>B31/B32</f>
        <v>0.72106516180231028</v>
      </c>
      <c r="C34" s="97" t="s">
        <v>53</v>
      </c>
      <c r="D34" s="97"/>
      <c r="E34" s="97"/>
      <c r="F34" s="97"/>
      <c r="G34" s="97"/>
    </row>
    <row r="35" spans="1:7" ht="19.5" customHeight="1" x14ac:dyDescent="0.3">
      <c r="A35" s="108"/>
      <c r="B35" s="112"/>
      <c r="C35" s="111"/>
      <c r="D35" s="111"/>
      <c r="E35" s="111"/>
      <c r="F35" s="111"/>
      <c r="G35" s="97"/>
    </row>
    <row r="36" spans="1:7" ht="27" customHeight="1" x14ac:dyDescent="0.4">
      <c r="A36" s="118" t="s">
        <v>54</v>
      </c>
      <c r="B36" s="119">
        <v>100</v>
      </c>
      <c r="C36" s="97"/>
      <c r="D36" s="476" t="s">
        <v>55</v>
      </c>
      <c r="E36" s="491"/>
      <c r="F36" s="476" t="s">
        <v>56</v>
      </c>
      <c r="G36" s="477"/>
    </row>
    <row r="37" spans="1:7" ht="26.25" customHeight="1" x14ac:dyDescent="0.4">
      <c r="A37" s="120" t="s">
        <v>57</v>
      </c>
      <c r="B37" s="121">
        <v>10</v>
      </c>
      <c r="C37" s="122" t="s">
        <v>58</v>
      </c>
      <c r="D37" s="123" t="s">
        <v>59</v>
      </c>
      <c r="E37" s="124" t="s">
        <v>60</v>
      </c>
      <c r="F37" s="123" t="s">
        <v>59</v>
      </c>
      <c r="G37" s="125" t="s">
        <v>60</v>
      </c>
    </row>
    <row r="38" spans="1:7" ht="26.25" customHeight="1" x14ac:dyDescent="0.4">
      <c r="A38" s="120" t="s">
        <v>61</v>
      </c>
      <c r="B38" s="121">
        <v>100</v>
      </c>
      <c r="C38" s="126">
        <v>1</v>
      </c>
      <c r="D38" s="127">
        <v>21643706</v>
      </c>
      <c r="E38" s="128">
        <f>IF(ISBLANK(D38),"-",$D$48/$D$45*D38)</f>
        <v>30560923.137719389</v>
      </c>
      <c r="F38" s="127">
        <v>22841467</v>
      </c>
      <c r="G38" s="129">
        <f>IF(ISBLANK(F38),"-",$D$48/$F$45*F38)</f>
        <v>31075076.024764251</v>
      </c>
    </row>
    <row r="39" spans="1:7" ht="26.25" customHeight="1" x14ac:dyDescent="0.4">
      <c r="A39" s="120" t="s">
        <v>62</v>
      </c>
      <c r="B39" s="121">
        <v>1</v>
      </c>
      <c r="C39" s="130">
        <v>2</v>
      </c>
      <c r="D39" s="131">
        <v>21633590</v>
      </c>
      <c r="E39" s="132">
        <f>IF(ISBLANK(D39),"-",$D$48/$D$45*D39)</f>
        <v>30546639.34092132</v>
      </c>
      <c r="F39" s="131">
        <v>22845879</v>
      </c>
      <c r="G39" s="133">
        <f>IF(ISBLANK(F39),"-",$D$48/$F$45*F39)</f>
        <v>31081078.407860801</v>
      </c>
    </row>
    <row r="40" spans="1:7" ht="26.25" customHeight="1" x14ac:dyDescent="0.4">
      <c r="A40" s="120" t="s">
        <v>63</v>
      </c>
      <c r="B40" s="121">
        <v>1</v>
      </c>
      <c r="C40" s="130">
        <v>3</v>
      </c>
      <c r="D40" s="131">
        <v>21618522</v>
      </c>
      <c r="E40" s="132">
        <f>IF(ISBLANK(D40),"-",$D$48/$D$45*D40)</f>
        <v>30525363.31777449</v>
      </c>
      <c r="F40" s="131">
        <v>22830615</v>
      </c>
      <c r="G40" s="133">
        <f>IF(ISBLANK(F40),"-",$D$48/$F$45*F40)</f>
        <v>31060312.230257496</v>
      </c>
    </row>
    <row r="41" spans="1:7" ht="26.25" customHeight="1" x14ac:dyDescent="0.4">
      <c r="A41" s="120" t="s">
        <v>64</v>
      </c>
      <c r="B41" s="121">
        <v>1</v>
      </c>
      <c r="C41" s="134"/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</row>
    <row r="42" spans="1:7" ht="27" customHeight="1" x14ac:dyDescent="0.4">
      <c r="A42" s="120" t="s">
        <v>65</v>
      </c>
      <c r="B42" s="121">
        <v>1</v>
      </c>
      <c r="C42" s="138" t="s">
        <v>66</v>
      </c>
      <c r="D42" s="139">
        <f>AVERAGE(D38:D41)</f>
        <v>21631939.333333332</v>
      </c>
      <c r="E42" s="140">
        <f>AVERAGE(E38:E41)</f>
        <v>30544308.598805066</v>
      </c>
      <c r="F42" s="139">
        <f>AVERAGE(F38:F41)</f>
        <v>22839320.333333332</v>
      </c>
      <c r="G42" s="141">
        <f>AVERAGE(G38:G41)</f>
        <v>31072155.554294184</v>
      </c>
    </row>
    <row r="43" spans="1:7" ht="26.25" customHeight="1" x14ac:dyDescent="0.4">
      <c r="A43" s="120" t="s">
        <v>67</v>
      </c>
      <c r="B43" s="121">
        <v>1</v>
      </c>
      <c r="C43" s="142" t="s">
        <v>68</v>
      </c>
      <c r="D43" s="143">
        <v>19.8</v>
      </c>
      <c r="E43" s="144"/>
      <c r="F43" s="143">
        <v>20.55</v>
      </c>
      <c r="G43" s="97"/>
    </row>
    <row r="44" spans="1:7" ht="26.25" customHeight="1" x14ac:dyDescent="0.4">
      <c r="A44" s="120" t="s">
        <v>69</v>
      </c>
      <c r="B44" s="121">
        <v>1</v>
      </c>
      <c r="C44" s="145" t="s">
        <v>70</v>
      </c>
      <c r="D44" s="146">
        <f>D43*$B$34</f>
        <v>14.277090203685745</v>
      </c>
      <c r="E44" s="147"/>
      <c r="F44" s="146">
        <f>F43*$B$34</f>
        <v>14.817889075037478</v>
      </c>
      <c r="G44" s="97"/>
    </row>
    <row r="45" spans="1:7" ht="19.5" customHeight="1" x14ac:dyDescent="0.3">
      <c r="A45" s="120" t="s">
        <v>71</v>
      </c>
      <c r="B45" s="148">
        <f>(B44/B43)*(B42/B41)*(B40/B39)*(B38/B37)*B36</f>
        <v>1000</v>
      </c>
      <c r="C45" s="145" t="s">
        <v>72</v>
      </c>
      <c r="D45" s="149">
        <f>D44*$B$30/100</f>
        <v>14.164301191076627</v>
      </c>
      <c r="E45" s="150"/>
      <c r="F45" s="149">
        <f>F44*$B$30/100</f>
        <v>14.700827751344679</v>
      </c>
      <c r="G45" s="97"/>
    </row>
    <row r="46" spans="1:7" ht="19.5" customHeight="1" x14ac:dyDescent="0.3">
      <c r="A46" s="478" t="s">
        <v>73</v>
      </c>
      <c r="B46" s="479"/>
      <c r="C46" s="145" t="s">
        <v>74</v>
      </c>
      <c r="D46" s="146">
        <f>D45/$B$45</f>
        <v>1.4164301191076627E-2</v>
      </c>
      <c r="E46" s="150"/>
      <c r="F46" s="151">
        <f>F45/$B$45</f>
        <v>1.4700827751344679E-2</v>
      </c>
      <c r="G46" s="97"/>
    </row>
    <row r="47" spans="1:7" ht="27" customHeight="1" x14ac:dyDescent="0.4">
      <c r="A47" s="480"/>
      <c r="B47" s="481"/>
      <c r="C47" s="152" t="s">
        <v>75</v>
      </c>
      <c r="D47" s="153">
        <v>0.02</v>
      </c>
      <c r="E47" s="97"/>
      <c r="F47" s="154"/>
      <c r="G47" s="97"/>
    </row>
    <row r="48" spans="1:7" ht="18.75" customHeight="1" x14ac:dyDescent="0.3">
      <c r="A48" s="97"/>
      <c r="B48" s="97"/>
      <c r="C48" s="155" t="s">
        <v>76</v>
      </c>
      <c r="D48" s="149">
        <f>D47*$B$45</f>
        <v>20</v>
      </c>
      <c r="E48" s="97"/>
      <c r="F48" s="154"/>
      <c r="G48" s="97"/>
    </row>
    <row r="49" spans="1:7" ht="19.5" customHeight="1" x14ac:dyDescent="0.3">
      <c r="A49" s="97"/>
      <c r="B49" s="97"/>
      <c r="C49" s="156" t="s">
        <v>77</v>
      </c>
      <c r="D49" s="157">
        <f>D48/B34</f>
        <v>27.7367442770495</v>
      </c>
      <c r="E49" s="97"/>
      <c r="F49" s="154"/>
      <c r="G49" s="97"/>
    </row>
    <row r="50" spans="1:7" ht="18.75" customHeight="1" x14ac:dyDescent="0.3">
      <c r="A50" s="97"/>
      <c r="B50" s="97"/>
      <c r="C50" s="118" t="s">
        <v>78</v>
      </c>
      <c r="D50" s="158">
        <f>AVERAGE(E38:E41,G38:G41)</f>
        <v>30808232.076549631</v>
      </c>
      <c r="E50" s="97"/>
      <c r="F50" s="159"/>
      <c r="G50" s="97"/>
    </row>
    <row r="51" spans="1:7" ht="18.75" customHeight="1" x14ac:dyDescent="0.3">
      <c r="A51" s="97"/>
      <c r="B51" s="97"/>
      <c r="C51" s="120" t="s">
        <v>79</v>
      </c>
      <c r="D51" s="160">
        <f>STDEV(E38:E41,G38:G41)/D50</f>
        <v>9.3940488272618514E-3</v>
      </c>
      <c r="E51" s="97"/>
      <c r="F51" s="159"/>
      <c r="G51" s="97"/>
    </row>
    <row r="52" spans="1:7" ht="19.5" customHeight="1" x14ac:dyDescent="0.3">
      <c r="A52" s="97"/>
      <c r="B52" s="97"/>
      <c r="C52" s="161" t="s">
        <v>16</v>
      </c>
      <c r="D52" s="162">
        <f>COUNT(E38:E41,G38:G41)</f>
        <v>6</v>
      </c>
      <c r="E52" s="97"/>
      <c r="F52" s="159"/>
      <c r="G52" s="97"/>
    </row>
    <row r="53" spans="1:7" ht="18.75" customHeight="1" x14ac:dyDescent="0.3">
      <c r="A53" s="97"/>
      <c r="B53" s="97"/>
      <c r="C53" s="97"/>
      <c r="D53" s="97"/>
      <c r="E53" s="97"/>
      <c r="F53" s="97"/>
      <c r="G53" s="97"/>
    </row>
    <row r="54" spans="1:7" ht="18.75" customHeight="1" x14ac:dyDescent="0.3">
      <c r="A54" s="98" t="s">
        <v>1</v>
      </c>
      <c r="B54" s="163" t="s">
        <v>80</v>
      </c>
      <c r="C54" s="97"/>
      <c r="D54" s="97"/>
      <c r="E54" s="97"/>
      <c r="F54" s="97"/>
      <c r="G54" s="97"/>
    </row>
    <row r="55" spans="1:7" ht="18.75" customHeight="1" x14ac:dyDescent="0.3">
      <c r="A55" s="97" t="s">
        <v>81</v>
      </c>
      <c r="B55" s="164" t="str">
        <f>B21</f>
        <v>Each tablet contains: Amlodipine Besylate USP 10 mg</v>
      </c>
      <c r="C55" s="97"/>
      <c r="D55" s="97"/>
      <c r="E55" s="97"/>
      <c r="F55" s="97"/>
      <c r="G55" s="97"/>
    </row>
    <row r="56" spans="1:7" ht="26.25" customHeight="1" x14ac:dyDescent="0.4">
      <c r="A56" s="165" t="s">
        <v>82</v>
      </c>
      <c r="B56" s="166">
        <v>10</v>
      </c>
      <c r="C56" s="97" t="str">
        <f>B20</f>
        <v>Amlodipine Besylate USP</v>
      </c>
      <c r="D56" s="97"/>
      <c r="E56" s="97"/>
      <c r="F56" s="97"/>
      <c r="G56" s="97"/>
    </row>
    <row r="57" spans="1:7" ht="17.25" customHeight="1" x14ac:dyDescent="0.3">
      <c r="A57" s="167" t="s">
        <v>83</v>
      </c>
      <c r="B57" s="167">
        <v>200.63800000000001</v>
      </c>
      <c r="C57" s="167"/>
      <c r="D57" s="168"/>
      <c r="E57" s="168"/>
      <c r="F57" s="168"/>
      <c r="G57" s="168"/>
    </row>
    <row r="58" spans="1:7" ht="57.75" customHeight="1" x14ac:dyDescent="0.4">
      <c r="A58" s="118" t="s">
        <v>84</v>
      </c>
      <c r="B58" s="119">
        <v>100</v>
      </c>
      <c r="C58" s="169" t="s">
        <v>85</v>
      </c>
      <c r="D58" s="170" t="s">
        <v>86</v>
      </c>
      <c r="E58" s="171" t="s">
        <v>87</v>
      </c>
      <c r="F58" s="172" t="s">
        <v>88</v>
      </c>
      <c r="G58" s="173" t="s">
        <v>89</v>
      </c>
    </row>
    <row r="59" spans="1:7" ht="26.25" customHeight="1" x14ac:dyDescent="0.4">
      <c r="A59" s="120" t="s">
        <v>57</v>
      </c>
      <c r="B59" s="121">
        <v>10</v>
      </c>
      <c r="C59" s="174">
        <v>1</v>
      </c>
      <c r="D59" s="175">
        <v>30954705</v>
      </c>
      <c r="E59" s="176">
        <f t="shared" ref="E59:E68" si="0">IF(ISBLANK(D59),"-",D59/$D$50*$D$47*$B$67)</f>
        <v>10.047543436795213</v>
      </c>
      <c r="F59" s="177">
        <f t="shared" ref="F59:F68" si="1">IF(ISBLANK(D59),"-",E59/$E$70*100)</f>
        <v>104.00695318055924</v>
      </c>
      <c r="G59" s="178">
        <f t="shared" ref="G59:G68" si="2">IF(ISBLANK(D59),"-",E59/$B$56*100)</f>
        <v>100.47543436795212</v>
      </c>
    </row>
    <row r="60" spans="1:7" ht="26.25" customHeight="1" x14ac:dyDescent="0.4">
      <c r="A60" s="120" t="s">
        <v>61</v>
      </c>
      <c r="B60" s="121">
        <v>50</v>
      </c>
      <c r="C60" s="179">
        <v>2</v>
      </c>
      <c r="D60" s="180">
        <v>28554950</v>
      </c>
      <c r="E60" s="181">
        <f t="shared" si="0"/>
        <v>9.2686103925240264</v>
      </c>
      <c r="F60" s="182">
        <f t="shared" si="1"/>
        <v>95.943842712221283</v>
      </c>
      <c r="G60" s="183">
        <f t="shared" si="2"/>
        <v>92.686103925240261</v>
      </c>
    </row>
    <row r="61" spans="1:7" ht="26.25" customHeight="1" x14ac:dyDescent="0.4">
      <c r="A61" s="120" t="s">
        <v>62</v>
      </c>
      <c r="B61" s="121">
        <v>1</v>
      </c>
      <c r="C61" s="179">
        <v>3</v>
      </c>
      <c r="D61" s="180">
        <v>30047142</v>
      </c>
      <c r="E61" s="181">
        <f t="shared" si="0"/>
        <v>9.7529588602622379</v>
      </c>
      <c r="F61" s="182">
        <f t="shared" si="1"/>
        <v>100.95756658652103</v>
      </c>
      <c r="G61" s="183">
        <f t="shared" si="2"/>
        <v>97.529588602622368</v>
      </c>
    </row>
    <row r="62" spans="1:7" ht="26.25" customHeight="1" x14ac:dyDescent="0.4">
      <c r="A62" s="120" t="s">
        <v>63</v>
      </c>
      <c r="B62" s="121">
        <v>1</v>
      </c>
      <c r="C62" s="179">
        <v>4</v>
      </c>
      <c r="D62" s="180">
        <v>28280665</v>
      </c>
      <c r="E62" s="181">
        <f t="shared" si="0"/>
        <v>9.1795806165477618</v>
      </c>
      <c r="F62" s="182">
        <f t="shared" si="1"/>
        <v>95.02225269373686</v>
      </c>
      <c r="G62" s="183">
        <f t="shared" si="2"/>
        <v>91.795806165477629</v>
      </c>
    </row>
    <row r="63" spans="1:7" ht="26.25" customHeight="1" x14ac:dyDescent="0.4">
      <c r="A63" s="120" t="s">
        <v>64</v>
      </c>
      <c r="B63" s="121">
        <v>1</v>
      </c>
      <c r="C63" s="179">
        <v>5</v>
      </c>
      <c r="D63" s="180">
        <v>29813343</v>
      </c>
      <c r="E63" s="181">
        <f t="shared" si="0"/>
        <v>9.6770703771389357</v>
      </c>
      <c r="F63" s="182">
        <f t="shared" si="1"/>
        <v>100.1720084089625</v>
      </c>
      <c r="G63" s="183">
        <f t="shared" si="2"/>
        <v>96.77070377138935</v>
      </c>
    </row>
    <row r="64" spans="1:7" ht="26.25" customHeight="1" x14ac:dyDescent="0.4">
      <c r="A64" s="120" t="s">
        <v>65</v>
      </c>
      <c r="B64" s="121">
        <v>1</v>
      </c>
      <c r="C64" s="179">
        <v>6</v>
      </c>
      <c r="D64" s="180">
        <v>30127125</v>
      </c>
      <c r="E64" s="181">
        <f t="shared" si="0"/>
        <v>9.7789204278722419</v>
      </c>
      <c r="F64" s="182">
        <f t="shared" si="1"/>
        <v>101.22630725570978</v>
      </c>
      <c r="G64" s="183">
        <f t="shared" si="2"/>
        <v>97.789204278722423</v>
      </c>
    </row>
    <row r="65" spans="1:7" ht="26.25" customHeight="1" x14ac:dyDescent="0.4">
      <c r="A65" s="120" t="s">
        <v>67</v>
      </c>
      <c r="B65" s="121">
        <v>1</v>
      </c>
      <c r="C65" s="179">
        <v>7</v>
      </c>
      <c r="D65" s="180">
        <v>29618932</v>
      </c>
      <c r="E65" s="181">
        <f t="shared" si="0"/>
        <v>9.6139667886185229</v>
      </c>
      <c r="F65" s="182">
        <f t="shared" si="1"/>
        <v>99.518792822679714</v>
      </c>
      <c r="G65" s="183">
        <f t="shared" si="2"/>
        <v>96.139667886185237</v>
      </c>
    </row>
    <row r="66" spans="1:7" ht="26.25" customHeight="1" x14ac:dyDescent="0.4">
      <c r="A66" s="120" t="s">
        <v>69</v>
      </c>
      <c r="B66" s="121">
        <v>1</v>
      </c>
      <c r="C66" s="179">
        <v>8</v>
      </c>
      <c r="D66" s="180">
        <v>30370038</v>
      </c>
      <c r="E66" s="181">
        <f t="shared" si="0"/>
        <v>9.85776721122431</v>
      </c>
      <c r="F66" s="182">
        <f t="shared" si="1"/>
        <v>102.04248822134809</v>
      </c>
      <c r="G66" s="183">
        <f t="shared" si="2"/>
        <v>98.577672112243093</v>
      </c>
    </row>
    <row r="67" spans="1:7" ht="27" customHeight="1" x14ac:dyDescent="0.4">
      <c r="A67" s="120" t="s">
        <v>71</v>
      </c>
      <c r="B67" s="148">
        <f>(B66/B65)*(B64/B63)*(B62/B61)*(B60/B59)*B58</f>
        <v>500</v>
      </c>
      <c r="C67" s="179">
        <v>9</v>
      </c>
      <c r="D67" s="180">
        <v>29718841</v>
      </c>
      <c r="E67" s="181">
        <f t="shared" si="0"/>
        <v>9.646396108078255</v>
      </c>
      <c r="F67" s="182">
        <f t="shared" si="1"/>
        <v>99.854484301093621</v>
      </c>
      <c r="G67" s="183">
        <f t="shared" si="2"/>
        <v>96.463961080782539</v>
      </c>
    </row>
    <row r="68" spans="1:7" ht="27" customHeight="1" x14ac:dyDescent="0.4">
      <c r="A68" s="478" t="s">
        <v>73</v>
      </c>
      <c r="B68" s="487"/>
      <c r="C68" s="184">
        <v>10</v>
      </c>
      <c r="D68" s="185">
        <v>30135755</v>
      </c>
      <c r="E68" s="186">
        <f t="shared" si="0"/>
        <v>9.7817216272330345</v>
      </c>
      <c r="F68" s="187">
        <f t="shared" si="1"/>
        <v>101.25530381716783</v>
      </c>
      <c r="G68" s="188">
        <f t="shared" si="2"/>
        <v>97.817216272330342</v>
      </c>
    </row>
    <row r="69" spans="1:7" ht="19.5" customHeight="1" x14ac:dyDescent="0.3">
      <c r="A69" s="480"/>
      <c r="B69" s="488"/>
      <c r="C69" s="179"/>
      <c r="D69" s="150"/>
      <c r="E69" s="189"/>
      <c r="F69" s="168"/>
      <c r="G69" s="190"/>
    </row>
    <row r="70" spans="1:7" ht="26.25" customHeight="1" x14ac:dyDescent="0.4">
      <c r="A70" s="168"/>
      <c r="B70" s="168"/>
      <c r="C70" s="191" t="s">
        <v>90</v>
      </c>
      <c r="D70" s="192"/>
      <c r="E70" s="193">
        <f>AVERAGE(E59:E68)</f>
        <v>9.6604535846294546</v>
      </c>
      <c r="F70" s="193">
        <f>AVERAGE(F59:F68)</f>
        <v>100</v>
      </c>
      <c r="G70" s="194">
        <f>AVERAGE(G59:G68)</f>
        <v>96.604535846294553</v>
      </c>
    </row>
    <row r="71" spans="1:7" ht="26.25" customHeight="1" x14ac:dyDescent="0.4">
      <c r="A71" s="168"/>
      <c r="B71" s="168"/>
      <c r="C71" s="191"/>
      <c r="D71" s="192"/>
      <c r="E71" s="195">
        <f>STDEV(E59:E68)/E70</f>
        <v>2.7026054321927603E-2</v>
      </c>
      <c r="F71" s="195">
        <f>STDEV(F59:F68)/F70</f>
        <v>2.7026054321927638E-2</v>
      </c>
      <c r="G71" s="196">
        <f>STDEV(G59:G68)/G70</f>
        <v>2.7026054321927558E-2</v>
      </c>
    </row>
    <row r="72" spans="1:7" ht="27" customHeight="1" x14ac:dyDescent="0.4">
      <c r="A72" s="168"/>
      <c r="B72" s="168"/>
      <c r="C72" s="197"/>
      <c r="D72" s="198"/>
      <c r="E72" s="199">
        <f>COUNT(E59:E68)</f>
        <v>10</v>
      </c>
      <c r="F72" s="199">
        <f>COUNT(F59:F68)</f>
        <v>10</v>
      </c>
      <c r="G72" s="200">
        <f>COUNT(G59:G68)</f>
        <v>10</v>
      </c>
    </row>
    <row r="73" spans="1:7" ht="18.75" customHeight="1" x14ac:dyDescent="0.3">
      <c r="A73" s="168"/>
      <c r="B73" s="201"/>
      <c r="C73" s="201"/>
      <c r="D73" s="147"/>
      <c r="E73" s="192"/>
      <c r="F73" s="144"/>
      <c r="G73" s="202"/>
    </row>
    <row r="74" spans="1:7" ht="18.75" customHeight="1" x14ac:dyDescent="0.3">
      <c r="A74" s="107" t="s">
        <v>91</v>
      </c>
      <c r="B74" s="203" t="s">
        <v>92</v>
      </c>
      <c r="C74" s="482" t="str">
        <f>B20</f>
        <v>Amlodipine Besylate USP</v>
      </c>
      <c r="D74" s="482"/>
      <c r="E74" s="204" t="s">
        <v>93</v>
      </c>
      <c r="F74" s="204"/>
      <c r="G74" s="205">
        <f>G70</f>
        <v>96.604535846294553</v>
      </c>
    </row>
    <row r="75" spans="1:7" ht="18.75" customHeight="1" x14ac:dyDescent="0.3">
      <c r="A75" s="107"/>
      <c r="B75" s="203"/>
      <c r="C75" s="206"/>
      <c r="D75" s="206"/>
      <c r="E75" s="204"/>
      <c r="F75" s="204"/>
      <c r="G75" s="207"/>
    </row>
    <row r="76" spans="1:7" ht="18.75" customHeight="1" x14ac:dyDescent="0.3">
      <c r="A76" s="98" t="s">
        <v>1</v>
      </c>
      <c r="B76" s="208" t="s">
        <v>94</v>
      </c>
      <c r="C76" s="97"/>
      <c r="D76" s="97"/>
      <c r="E76" s="97"/>
      <c r="F76" s="97"/>
      <c r="G76" s="168"/>
    </row>
    <row r="77" spans="1:7" ht="18.75" customHeight="1" x14ac:dyDescent="0.3">
      <c r="A77" s="98"/>
      <c r="B77" s="163"/>
      <c r="C77" s="97"/>
      <c r="D77" s="97"/>
      <c r="E77" s="97"/>
      <c r="F77" s="97"/>
      <c r="G77" s="168"/>
    </row>
    <row r="78" spans="1:7" ht="18.75" customHeight="1" x14ac:dyDescent="0.3">
      <c r="A78" s="168"/>
      <c r="B78" s="489" t="s">
        <v>95</v>
      </c>
      <c r="C78" s="490"/>
      <c r="D78" s="97"/>
      <c r="E78" s="168"/>
      <c r="F78" s="168"/>
      <c r="G78" s="168"/>
    </row>
    <row r="79" spans="1:7" ht="18.75" customHeight="1" x14ac:dyDescent="0.3">
      <c r="A79" s="168"/>
      <c r="B79" s="209" t="s">
        <v>39</v>
      </c>
      <c r="C79" s="210">
        <f>G70</f>
        <v>96.604535846294553</v>
      </c>
      <c r="D79" s="97"/>
      <c r="E79" s="168"/>
      <c r="F79" s="168"/>
      <c r="G79" s="168"/>
    </row>
    <row r="80" spans="1:7" ht="26.25" customHeight="1" x14ac:dyDescent="0.4">
      <c r="A80" s="168"/>
      <c r="B80" s="209" t="s">
        <v>96</v>
      </c>
      <c r="C80" s="211">
        <v>2.4</v>
      </c>
      <c r="D80" s="97"/>
      <c r="E80" s="168"/>
      <c r="F80" s="168"/>
      <c r="G80" s="168"/>
    </row>
    <row r="81" spans="1:7" ht="18.75" customHeight="1" x14ac:dyDescent="0.3">
      <c r="A81" s="168"/>
      <c r="B81" s="209" t="s">
        <v>97</v>
      </c>
      <c r="C81" s="210">
        <f>STDEV(G59:G68)</f>
        <v>2.6108394335265546</v>
      </c>
      <c r="D81" s="97"/>
      <c r="E81" s="168"/>
      <c r="F81" s="168"/>
      <c r="G81" s="168"/>
    </row>
    <row r="82" spans="1:7" ht="18.75" customHeight="1" x14ac:dyDescent="0.3">
      <c r="A82" s="168"/>
      <c r="B82" s="209" t="s">
        <v>98</v>
      </c>
      <c r="C82" s="210">
        <f>IF(OR(G70&lt;98.5,G70&gt;101.5),(IF(98.5&gt;G70,98.5,101.5)),C79)</f>
        <v>98.5</v>
      </c>
      <c r="D82" s="97"/>
      <c r="E82" s="168"/>
      <c r="F82" s="168"/>
      <c r="G82" s="168"/>
    </row>
    <row r="83" spans="1:7" ht="18.75" customHeight="1" x14ac:dyDescent="0.3">
      <c r="A83" s="168"/>
      <c r="B83" s="209" t="s">
        <v>99</v>
      </c>
      <c r="C83" s="212">
        <f>ABS(C82-C79)+(C80*C81)</f>
        <v>8.1614787941691773</v>
      </c>
      <c r="D83" s="97"/>
      <c r="E83" s="168"/>
      <c r="F83" s="168"/>
      <c r="G83" s="168"/>
    </row>
    <row r="84" spans="1:7" ht="18.75" customHeight="1" x14ac:dyDescent="0.3">
      <c r="A84" s="165"/>
      <c r="B84" s="213"/>
      <c r="C84" s="97"/>
      <c r="D84" s="97"/>
      <c r="E84" s="97"/>
      <c r="F84" s="97"/>
      <c r="G84" s="97"/>
    </row>
    <row r="85" spans="1:7" ht="18.75" customHeight="1" x14ac:dyDescent="0.3">
      <c r="A85" s="106" t="s">
        <v>100</v>
      </c>
      <c r="B85" s="106" t="s">
        <v>101</v>
      </c>
      <c r="C85" s="97"/>
      <c r="D85" s="97"/>
      <c r="E85" s="97"/>
      <c r="F85" s="97"/>
      <c r="G85" s="97"/>
    </row>
    <row r="86" spans="1:7" ht="18.75" customHeight="1" x14ac:dyDescent="0.3">
      <c r="A86" s="106"/>
      <c r="B86" s="106"/>
      <c r="C86" s="97"/>
      <c r="D86" s="97"/>
      <c r="E86" s="97"/>
      <c r="F86" s="97"/>
      <c r="G86" s="97"/>
    </row>
    <row r="87" spans="1:7" ht="26.25" customHeight="1" x14ac:dyDescent="0.4">
      <c r="A87" s="107" t="s">
        <v>4</v>
      </c>
      <c r="B87" s="471"/>
      <c r="C87" s="471"/>
      <c r="D87" s="97"/>
      <c r="E87" s="97"/>
      <c r="F87" s="97"/>
      <c r="G87" s="97"/>
    </row>
    <row r="88" spans="1:7" ht="26.25" customHeight="1" x14ac:dyDescent="0.4">
      <c r="A88" s="108" t="s">
        <v>44</v>
      </c>
      <c r="B88" s="472"/>
      <c r="C88" s="472"/>
      <c r="D88" s="97"/>
      <c r="E88" s="97"/>
      <c r="F88" s="97"/>
      <c r="G88" s="97"/>
    </row>
    <row r="89" spans="1:7" ht="27" customHeight="1" x14ac:dyDescent="0.4">
      <c r="A89" s="108" t="s">
        <v>5</v>
      </c>
      <c r="B89" s="109">
        <f>B32</f>
        <v>567.04999999999995</v>
      </c>
      <c r="C89" s="97"/>
      <c r="D89" s="97"/>
      <c r="E89" s="97"/>
      <c r="F89" s="97"/>
      <c r="G89" s="97"/>
    </row>
    <row r="90" spans="1:7" ht="27" customHeight="1" x14ac:dyDescent="0.4">
      <c r="A90" s="108" t="s">
        <v>45</v>
      </c>
      <c r="B90" s="109">
        <f>B33</f>
        <v>0</v>
      </c>
      <c r="C90" s="483" t="s">
        <v>102</v>
      </c>
      <c r="D90" s="484"/>
      <c r="E90" s="484"/>
      <c r="F90" s="484"/>
      <c r="G90" s="485"/>
    </row>
    <row r="91" spans="1:7" ht="18.75" customHeight="1" x14ac:dyDescent="0.3">
      <c r="A91" s="108" t="s">
        <v>47</v>
      </c>
      <c r="B91" s="112">
        <f>B89-B90</f>
        <v>567.04999999999995</v>
      </c>
      <c r="C91" s="214"/>
      <c r="D91" s="214"/>
      <c r="E91" s="214"/>
      <c r="F91" s="214"/>
      <c r="G91" s="215"/>
    </row>
    <row r="92" spans="1:7" ht="19.5" customHeight="1" x14ac:dyDescent="0.3">
      <c r="A92" s="108"/>
      <c r="B92" s="112"/>
      <c r="C92" s="214"/>
      <c r="D92" s="214"/>
      <c r="E92" s="214"/>
      <c r="F92" s="214"/>
      <c r="G92" s="215"/>
    </row>
    <row r="93" spans="1:7" ht="27" customHeight="1" x14ac:dyDescent="0.4">
      <c r="A93" s="108" t="s">
        <v>48</v>
      </c>
      <c r="B93" s="114">
        <v>1</v>
      </c>
      <c r="C93" s="474" t="s">
        <v>103</v>
      </c>
      <c r="D93" s="475"/>
      <c r="E93" s="475"/>
      <c r="F93" s="475"/>
      <c r="G93" s="475"/>
    </row>
    <row r="94" spans="1:7" ht="27" customHeight="1" x14ac:dyDescent="0.4">
      <c r="A94" s="108" t="s">
        <v>50</v>
      </c>
      <c r="B94" s="114">
        <v>1</v>
      </c>
      <c r="C94" s="474" t="s">
        <v>104</v>
      </c>
      <c r="D94" s="475"/>
      <c r="E94" s="475"/>
      <c r="F94" s="475"/>
      <c r="G94" s="475"/>
    </row>
    <row r="95" spans="1:7" ht="18.75" customHeight="1" x14ac:dyDescent="0.3">
      <c r="A95" s="108"/>
      <c r="B95" s="115"/>
      <c r="C95" s="116"/>
      <c r="D95" s="116"/>
      <c r="E95" s="116"/>
      <c r="F95" s="116"/>
      <c r="G95" s="116"/>
    </row>
    <row r="96" spans="1:7" ht="18.75" customHeight="1" x14ac:dyDescent="0.3">
      <c r="A96" s="108" t="s">
        <v>52</v>
      </c>
      <c r="B96" s="117">
        <f>B93/B94</f>
        <v>1</v>
      </c>
      <c r="C96" s="97" t="s">
        <v>53</v>
      </c>
      <c r="D96" s="97"/>
      <c r="E96" s="97"/>
      <c r="F96" s="97"/>
      <c r="G96" s="97"/>
    </row>
    <row r="97" spans="1:7" ht="19.5" customHeight="1" x14ac:dyDescent="0.3">
      <c r="A97" s="106"/>
      <c r="B97" s="106"/>
      <c r="C97" s="97"/>
      <c r="D97" s="97"/>
      <c r="E97" s="97"/>
      <c r="F97" s="97"/>
      <c r="G97" s="97"/>
    </row>
    <row r="98" spans="1:7" ht="27" customHeight="1" x14ac:dyDescent="0.4">
      <c r="A98" s="118" t="s">
        <v>54</v>
      </c>
      <c r="B98" s="216">
        <v>1</v>
      </c>
      <c r="C98" s="97"/>
      <c r="D98" s="217" t="s">
        <v>55</v>
      </c>
      <c r="E98" s="218"/>
      <c r="F98" s="476" t="s">
        <v>56</v>
      </c>
      <c r="G98" s="477"/>
    </row>
    <row r="99" spans="1:7" ht="26.25" customHeight="1" x14ac:dyDescent="0.4">
      <c r="A99" s="120" t="s">
        <v>57</v>
      </c>
      <c r="B99" s="219">
        <v>1</v>
      </c>
      <c r="C99" s="122" t="s">
        <v>58</v>
      </c>
      <c r="D99" s="123" t="s">
        <v>59</v>
      </c>
      <c r="E99" s="124" t="s">
        <v>60</v>
      </c>
      <c r="F99" s="123" t="s">
        <v>59</v>
      </c>
      <c r="G99" s="125" t="s">
        <v>60</v>
      </c>
    </row>
    <row r="100" spans="1:7" ht="26.25" customHeight="1" x14ac:dyDescent="0.4">
      <c r="A100" s="120" t="s">
        <v>61</v>
      </c>
      <c r="B100" s="219">
        <v>1</v>
      </c>
      <c r="C100" s="126">
        <v>1</v>
      </c>
      <c r="D100" s="127"/>
      <c r="E100" s="220" t="str">
        <f>IF(ISBLANK(D100),"-",$D$110/$D$107*D100)</f>
        <v>-</v>
      </c>
      <c r="F100" s="221"/>
      <c r="G100" s="129" t="str">
        <f>IF(ISBLANK(F100),"-",$D$110/$F$107*F100)</f>
        <v>-</v>
      </c>
    </row>
    <row r="101" spans="1:7" ht="26.25" customHeight="1" x14ac:dyDescent="0.4">
      <c r="A101" s="120" t="s">
        <v>62</v>
      </c>
      <c r="B101" s="219">
        <v>1</v>
      </c>
      <c r="C101" s="130">
        <v>2</v>
      </c>
      <c r="D101" s="131"/>
      <c r="E101" s="222" t="str">
        <f>IF(ISBLANK(D101),"-",$D$110/$D$107*D101)</f>
        <v>-</v>
      </c>
      <c r="F101" s="109"/>
      <c r="G101" s="133" t="str">
        <f>IF(ISBLANK(F101),"-",$D$110/$F$107*F101)</f>
        <v>-</v>
      </c>
    </row>
    <row r="102" spans="1:7" ht="26.25" customHeight="1" x14ac:dyDescent="0.4">
      <c r="A102" s="120" t="s">
        <v>63</v>
      </c>
      <c r="B102" s="219">
        <v>1</v>
      </c>
      <c r="C102" s="130">
        <v>3</v>
      </c>
      <c r="D102" s="131"/>
      <c r="E102" s="222" t="str">
        <f>IF(ISBLANK(D102),"-",$D$110/$D$107*D102)</f>
        <v>-</v>
      </c>
      <c r="F102" s="223"/>
      <c r="G102" s="133" t="str">
        <f>IF(ISBLANK(F102),"-",$D$110/$F$107*F102)</f>
        <v>-</v>
      </c>
    </row>
    <row r="103" spans="1:7" ht="26.25" customHeight="1" x14ac:dyDescent="0.4">
      <c r="A103" s="120" t="s">
        <v>64</v>
      </c>
      <c r="B103" s="219">
        <v>1</v>
      </c>
      <c r="C103" s="134">
        <v>4</v>
      </c>
      <c r="D103" s="135"/>
      <c r="E103" s="224" t="str">
        <f>IF(ISBLANK(D103),"-",$D$110/$D$107*D103)</f>
        <v>-</v>
      </c>
      <c r="F103" s="225"/>
      <c r="G103" s="137" t="str">
        <f>IF(ISBLANK(F103),"-",$D$110/$F$107*F103)</f>
        <v>-</v>
      </c>
    </row>
    <row r="104" spans="1:7" ht="27" customHeight="1" x14ac:dyDescent="0.4">
      <c r="A104" s="120" t="s">
        <v>65</v>
      </c>
      <c r="B104" s="219">
        <v>1</v>
      </c>
      <c r="C104" s="138" t="s">
        <v>66</v>
      </c>
      <c r="D104" s="226" t="e">
        <f>AVERAGE(D100:D103)</f>
        <v>#DIV/0!</v>
      </c>
      <c r="E104" s="140" t="e">
        <f>AVERAGE(E100:E103)</f>
        <v>#DIV/0!</v>
      </c>
      <c r="F104" s="226" t="e">
        <f>AVERAGE(F100:F103)</f>
        <v>#DIV/0!</v>
      </c>
      <c r="G104" s="227" t="e">
        <f>AVERAGE(G100:G103)</f>
        <v>#DIV/0!</v>
      </c>
    </row>
    <row r="105" spans="1:7" ht="26.25" customHeight="1" x14ac:dyDescent="0.4">
      <c r="A105" s="120" t="s">
        <v>67</v>
      </c>
      <c r="B105" s="219">
        <v>1</v>
      </c>
      <c r="C105" s="142" t="s">
        <v>68</v>
      </c>
      <c r="D105" s="228"/>
      <c r="E105" s="144"/>
      <c r="F105" s="143"/>
      <c r="G105" s="97"/>
    </row>
    <row r="106" spans="1:7" ht="26.25" customHeight="1" x14ac:dyDescent="0.4">
      <c r="A106" s="120" t="s">
        <v>69</v>
      </c>
      <c r="B106" s="219">
        <v>1</v>
      </c>
      <c r="C106" s="145" t="s">
        <v>70</v>
      </c>
      <c r="D106" s="229">
        <f>D105*$B$96</f>
        <v>0</v>
      </c>
      <c r="E106" s="147"/>
      <c r="F106" s="146">
        <f>F105*$B$96</f>
        <v>0</v>
      </c>
      <c r="G106" s="97"/>
    </row>
    <row r="107" spans="1:7" ht="19.5" customHeight="1" x14ac:dyDescent="0.3">
      <c r="A107" s="120" t="s">
        <v>71</v>
      </c>
      <c r="B107" s="261">
        <f>(B106/B105)*(B104/B103)*(B102/B101)*(B100/B99)*B98</f>
        <v>1</v>
      </c>
      <c r="C107" s="145" t="s">
        <v>72</v>
      </c>
      <c r="D107" s="230">
        <f>D106*$B$91/100</f>
        <v>0</v>
      </c>
      <c r="E107" s="150"/>
      <c r="F107" s="149">
        <f>F106*$B$91/100</f>
        <v>0</v>
      </c>
      <c r="G107" s="97"/>
    </row>
    <row r="108" spans="1:7" ht="19.5" customHeight="1" x14ac:dyDescent="0.3">
      <c r="A108" s="478" t="s">
        <v>73</v>
      </c>
      <c r="B108" s="479"/>
      <c r="C108" s="145" t="s">
        <v>74</v>
      </c>
      <c r="D108" s="229">
        <f>D107/$B$107</f>
        <v>0</v>
      </c>
      <c r="E108" s="150"/>
      <c r="F108" s="151">
        <f>F107/$B$107</f>
        <v>0</v>
      </c>
      <c r="G108" s="231"/>
    </row>
    <row r="109" spans="1:7" ht="19.5" customHeight="1" x14ac:dyDescent="0.3">
      <c r="A109" s="480"/>
      <c r="B109" s="481"/>
      <c r="C109" s="278" t="s">
        <v>75</v>
      </c>
      <c r="D109" s="233">
        <f>$B$56/$B$125</f>
        <v>10</v>
      </c>
      <c r="E109" s="97"/>
      <c r="F109" s="154"/>
      <c r="G109" s="234"/>
    </row>
    <row r="110" spans="1:7" ht="18.75" customHeight="1" x14ac:dyDescent="0.3">
      <c r="A110" s="97"/>
      <c r="B110" s="97"/>
      <c r="C110" s="232" t="s">
        <v>76</v>
      </c>
      <c r="D110" s="229">
        <f>D109*$B$107</f>
        <v>10</v>
      </c>
      <c r="E110" s="97"/>
      <c r="F110" s="154"/>
      <c r="G110" s="231"/>
    </row>
    <row r="111" spans="1:7" ht="19.5" customHeight="1" x14ac:dyDescent="0.3">
      <c r="A111" s="97"/>
      <c r="B111" s="97"/>
      <c r="C111" s="235" t="s">
        <v>77</v>
      </c>
      <c r="D111" s="236">
        <f>D110/B96</f>
        <v>10</v>
      </c>
      <c r="E111" s="97"/>
      <c r="F111" s="159"/>
      <c r="G111" s="231"/>
    </row>
    <row r="112" spans="1:7" ht="18.75" customHeight="1" x14ac:dyDescent="0.3">
      <c r="A112" s="97"/>
      <c r="B112" s="97"/>
      <c r="C112" s="237" t="s">
        <v>78</v>
      </c>
      <c r="D112" s="238" t="e">
        <f>AVERAGE(E100:E103,G100:G103)</f>
        <v>#DIV/0!</v>
      </c>
      <c r="E112" s="97"/>
      <c r="F112" s="159"/>
      <c r="G112" s="239"/>
    </row>
    <row r="113" spans="1:7" ht="18.75" customHeight="1" x14ac:dyDescent="0.3">
      <c r="A113" s="97"/>
      <c r="B113" s="97"/>
      <c r="C113" s="240" t="s">
        <v>79</v>
      </c>
      <c r="D113" s="241" t="e">
        <f>STDEV(E100:E103,G100:G103)/D112</f>
        <v>#DIV/0!</v>
      </c>
      <c r="E113" s="97"/>
      <c r="F113" s="159"/>
      <c r="G113" s="231"/>
    </row>
    <row r="114" spans="1:7" ht="19.5" customHeight="1" x14ac:dyDescent="0.3">
      <c r="A114" s="97"/>
      <c r="B114" s="97"/>
      <c r="C114" s="242" t="s">
        <v>16</v>
      </c>
      <c r="D114" s="243">
        <f>COUNT(E100:E103,G100:G103)</f>
        <v>0</v>
      </c>
      <c r="E114" s="97"/>
      <c r="F114" s="159"/>
      <c r="G114" s="231"/>
    </row>
    <row r="115" spans="1:7" ht="19.5" customHeight="1" x14ac:dyDescent="0.3">
      <c r="A115" s="98"/>
      <c r="B115" s="98"/>
      <c r="C115" s="98"/>
      <c r="D115" s="98"/>
      <c r="E115" s="98"/>
      <c r="F115" s="97"/>
      <c r="G115" s="97"/>
    </row>
    <row r="116" spans="1:7" ht="26.25" customHeight="1" x14ac:dyDescent="0.4">
      <c r="A116" s="118" t="s">
        <v>105</v>
      </c>
      <c r="B116" s="216">
        <v>1</v>
      </c>
      <c r="C116" s="244" t="s">
        <v>106</v>
      </c>
      <c r="D116" s="245" t="s">
        <v>59</v>
      </c>
      <c r="E116" s="246" t="s">
        <v>107</v>
      </c>
      <c r="F116" s="247" t="s">
        <v>108</v>
      </c>
      <c r="G116" s="97"/>
    </row>
    <row r="117" spans="1:7" ht="26.25" customHeight="1" x14ac:dyDescent="0.4">
      <c r="A117" s="120" t="s">
        <v>109</v>
      </c>
      <c r="B117" s="219">
        <v>1</v>
      </c>
      <c r="C117" s="179">
        <v>1</v>
      </c>
      <c r="D117" s="248"/>
      <c r="E117" s="249" t="str">
        <f t="shared" ref="E117:E122" si="3">IF(ISBLANK(D117),"-",D117/$D$112*$D$109*$B$125)</f>
        <v>-</v>
      </c>
      <c r="F117" s="250" t="str">
        <f t="shared" ref="F117:F122" si="4">IF(ISBLANK(D117), "-", E117/$B$56)</f>
        <v>-</v>
      </c>
      <c r="G117" s="97"/>
    </row>
    <row r="118" spans="1:7" ht="26.25" customHeight="1" x14ac:dyDescent="0.4">
      <c r="A118" s="120" t="s">
        <v>110</v>
      </c>
      <c r="B118" s="219">
        <v>1</v>
      </c>
      <c r="C118" s="179">
        <v>2</v>
      </c>
      <c r="D118" s="248"/>
      <c r="E118" s="251" t="str">
        <f t="shared" si="3"/>
        <v>-</v>
      </c>
      <c r="F118" s="252" t="str">
        <f t="shared" si="4"/>
        <v>-</v>
      </c>
      <c r="G118" s="97"/>
    </row>
    <row r="119" spans="1:7" ht="26.25" customHeight="1" x14ac:dyDescent="0.4">
      <c r="A119" s="120" t="s">
        <v>111</v>
      </c>
      <c r="B119" s="219">
        <v>1</v>
      </c>
      <c r="C119" s="179">
        <v>3</v>
      </c>
      <c r="D119" s="248"/>
      <c r="E119" s="251" t="str">
        <f t="shared" si="3"/>
        <v>-</v>
      </c>
      <c r="F119" s="252" t="str">
        <f t="shared" si="4"/>
        <v>-</v>
      </c>
      <c r="G119" s="97"/>
    </row>
    <row r="120" spans="1:7" ht="26.25" customHeight="1" x14ac:dyDescent="0.4">
      <c r="A120" s="120" t="s">
        <v>112</v>
      </c>
      <c r="B120" s="219">
        <v>1</v>
      </c>
      <c r="C120" s="179">
        <v>4</v>
      </c>
      <c r="D120" s="248"/>
      <c r="E120" s="251" t="str">
        <f t="shared" si="3"/>
        <v>-</v>
      </c>
      <c r="F120" s="252" t="str">
        <f t="shared" si="4"/>
        <v>-</v>
      </c>
      <c r="G120" s="97"/>
    </row>
    <row r="121" spans="1:7" ht="26.25" customHeight="1" x14ac:dyDescent="0.4">
      <c r="A121" s="120" t="s">
        <v>113</v>
      </c>
      <c r="B121" s="219">
        <v>1</v>
      </c>
      <c r="C121" s="179">
        <v>5</v>
      </c>
      <c r="D121" s="248"/>
      <c r="E121" s="251" t="str">
        <f t="shared" si="3"/>
        <v>-</v>
      </c>
      <c r="F121" s="252" t="str">
        <f t="shared" si="4"/>
        <v>-</v>
      </c>
      <c r="G121" s="97"/>
    </row>
    <row r="122" spans="1:7" ht="26.25" customHeight="1" x14ac:dyDescent="0.4">
      <c r="A122" s="120" t="s">
        <v>114</v>
      </c>
      <c r="B122" s="219">
        <v>1</v>
      </c>
      <c r="C122" s="253">
        <v>6</v>
      </c>
      <c r="D122" s="254"/>
      <c r="E122" s="255" t="str">
        <f t="shared" si="3"/>
        <v>-</v>
      </c>
      <c r="F122" s="256" t="str">
        <f t="shared" si="4"/>
        <v>-</v>
      </c>
      <c r="G122" s="97"/>
    </row>
    <row r="123" spans="1:7" ht="26.25" customHeight="1" x14ac:dyDescent="0.4">
      <c r="A123" s="120" t="s">
        <v>115</v>
      </c>
      <c r="B123" s="219">
        <v>1</v>
      </c>
      <c r="C123" s="179"/>
      <c r="D123" s="257"/>
      <c r="E123" s="201"/>
      <c r="F123" s="183"/>
      <c r="G123" s="97"/>
    </row>
    <row r="124" spans="1:7" ht="26.25" customHeight="1" x14ac:dyDescent="0.4">
      <c r="A124" s="120" t="s">
        <v>116</v>
      </c>
      <c r="B124" s="219">
        <v>1</v>
      </c>
      <c r="C124" s="179"/>
      <c r="D124" s="258"/>
      <c r="E124" s="259" t="s">
        <v>66</v>
      </c>
      <c r="F124" s="260" t="e">
        <f>AVERAGE(F117:F122)</f>
        <v>#DIV/0!</v>
      </c>
      <c r="G124" s="97"/>
    </row>
    <row r="125" spans="1:7" ht="27" customHeight="1" x14ac:dyDescent="0.4">
      <c r="A125" s="120" t="s">
        <v>117</v>
      </c>
      <c r="B125" s="261">
        <f>(B124/B123)*(B122/B121)*(B120/B119)*(B118/B117)*B116</f>
        <v>1</v>
      </c>
      <c r="C125" s="262"/>
      <c r="D125" s="263"/>
      <c r="E125" s="156" t="s">
        <v>79</v>
      </c>
      <c r="F125" s="196" t="e">
        <f>STDEV(F117:F122)/F124</f>
        <v>#DIV/0!</v>
      </c>
      <c r="G125" s="97"/>
    </row>
    <row r="126" spans="1:7" ht="27" customHeight="1" x14ac:dyDescent="0.4">
      <c r="A126" s="478" t="s">
        <v>73</v>
      </c>
      <c r="B126" s="479"/>
      <c r="C126" s="264"/>
      <c r="D126" s="265"/>
      <c r="E126" s="266" t="s">
        <v>16</v>
      </c>
      <c r="F126" s="267">
        <f>COUNT(F117:F122)</f>
        <v>0</v>
      </c>
      <c r="G126" s="97"/>
    </row>
    <row r="127" spans="1:7" ht="19.5" customHeight="1" x14ac:dyDescent="0.3">
      <c r="A127" s="480"/>
      <c r="B127" s="481"/>
      <c r="C127" s="201"/>
      <c r="D127" s="201"/>
      <c r="E127" s="201"/>
      <c r="F127" s="257"/>
      <c r="G127" s="201"/>
    </row>
    <row r="128" spans="1:7" ht="18.75" customHeight="1" x14ac:dyDescent="0.3">
      <c r="A128" s="116"/>
      <c r="B128" s="116"/>
      <c r="C128" s="201"/>
      <c r="D128" s="201"/>
      <c r="E128" s="201"/>
      <c r="F128" s="257"/>
      <c r="G128" s="201"/>
    </row>
    <row r="129" spans="1:7" ht="18.75" customHeight="1" x14ac:dyDescent="0.3">
      <c r="A129" s="107" t="s">
        <v>91</v>
      </c>
      <c r="B129" s="203" t="s">
        <v>118</v>
      </c>
      <c r="C129" s="482" t="str">
        <f>B20</f>
        <v>Amlodipine Besylate USP</v>
      </c>
      <c r="D129" s="482"/>
      <c r="E129" s="204" t="s">
        <v>119</v>
      </c>
      <c r="F129" s="204"/>
      <c r="G129" s="207" t="e">
        <f>F124</f>
        <v>#DIV/0!</v>
      </c>
    </row>
    <row r="130" spans="1:7" ht="19.5" customHeight="1" x14ac:dyDescent="0.3">
      <c r="A130" s="268"/>
      <c r="B130" s="268"/>
      <c r="C130" s="269"/>
      <c r="D130" s="269"/>
      <c r="E130" s="269"/>
      <c r="F130" s="269"/>
      <c r="G130" s="269"/>
    </row>
    <row r="131" spans="1:7" ht="18.75" customHeight="1" x14ac:dyDescent="0.3">
      <c r="A131" s="97"/>
      <c r="B131" s="473" t="s">
        <v>22</v>
      </c>
      <c r="C131" s="473"/>
      <c r="D131" s="97"/>
      <c r="E131" s="270" t="s">
        <v>23</v>
      </c>
      <c r="F131" s="271"/>
      <c r="G131" s="277" t="s">
        <v>24</v>
      </c>
    </row>
    <row r="132" spans="1:7" ht="60" customHeight="1" x14ac:dyDescent="0.3">
      <c r="A132" s="272" t="s">
        <v>25</v>
      </c>
      <c r="B132" s="273"/>
      <c r="C132" s="273"/>
      <c r="D132" s="97"/>
      <c r="E132" s="273"/>
      <c r="F132" s="201"/>
      <c r="G132" s="274"/>
    </row>
    <row r="133" spans="1:7" ht="60" customHeight="1" x14ac:dyDescent="0.3">
      <c r="A133" s="272" t="s">
        <v>26</v>
      </c>
      <c r="B133" s="275"/>
      <c r="C133" s="275"/>
      <c r="D133" s="97"/>
      <c r="E133" s="275"/>
      <c r="F133" s="201"/>
      <c r="G133" s="276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4">
    <mergeCell ref="C90:G90"/>
    <mergeCell ref="C29:G29"/>
    <mergeCell ref="A68:B69"/>
    <mergeCell ref="C74:D74"/>
    <mergeCell ref="B78:C78"/>
    <mergeCell ref="B87:C87"/>
    <mergeCell ref="B88:C88"/>
    <mergeCell ref="D36:E36"/>
    <mergeCell ref="F36:G36"/>
    <mergeCell ref="A46:B47"/>
    <mergeCell ref="C31:G31"/>
    <mergeCell ref="C32:G32"/>
    <mergeCell ref="B131:C131"/>
    <mergeCell ref="C93:G93"/>
    <mergeCell ref="C94:G94"/>
    <mergeCell ref="F98:G98"/>
    <mergeCell ref="A108:B109"/>
    <mergeCell ref="A126:B127"/>
    <mergeCell ref="C129:D129"/>
    <mergeCell ref="A1:G7"/>
    <mergeCell ref="A8:G14"/>
    <mergeCell ref="A16:G16"/>
    <mergeCell ref="B26:C26"/>
    <mergeCell ref="B27:C27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100" zoomScale="60" zoomScaleNormal="60" zoomScalePageLayoutView="50" workbookViewId="0">
      <selection activeCell="C125" sqref="C125"/>
    </sheetView>
  </sheetViews>
  <sheetFormatPr defaultColWidth="9.140625" defaultRowHeight="13.5" x14ac:dyDescent="0.25"/>
  <cols>
    <col min="1" max="1" width="55.42578125" style="279" customWidth="1"/>
    <col min="2" max="2" width="33.7109375" style="279" customWidth="1"/>
    <col min="3" max="3" width="42.28515625" style="279" customWidth="1"/>
    <col min="4" max="4" width="30.5703125" style="279" customWidth="1"/>
    <col min="5" max="5" width="39.85546875" style="279" customWidth="1"/>
    <col min="6" max="6" width="30.7109375" style="279" customWidth="1"/>
    <col min="7" max="7" width="39.85546875" style="279" customWidth="1"/>
    <col min="8" max="8" width="30" style="279" customWidth="1"/>
    <col min="9" max="9" width="30.28515625" style="279" hidden="1" customWidth="1"/>
    <col min="10" max="10" width="30.42578125" style="279" customWidth="1"/>
    <col min="11" max="11" width="21.28515625" style="279" customWidth="1"/>
    <col min="12" max="12" width="9.140625" style="279"/>
    <col min="13" max="16384" width="9.140625" style="281"/>
  </cols>
  <sheetData>
    <row r="1" spans="1:9" ht="18.75" customHeight="1" x14ac:dyDescent="0.25">
      <c r="A1" s="522" t="s">
        <v>41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25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25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25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25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25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25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25">
      <c r="A8" s="523" t="s">
        <v>42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25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25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25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25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25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25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thickBot="1" x14ac:dyDescent="0.35">
      <c r="A15" s="280"/>
    </row>
    <row r="16" spans="1:9" ht="19.5" customHeight="1" thickBot="1" x14ac:dyDescent="0.35">
      <c r="A16" s="524" t="s">
        <v>27</v>
      </c>
      <c r="B16" s="525"/>
      <c r="C16" s="525"/>
      <c r="D16" s="525"/>
      <c r="E16" s="525"/>
      <c r="F16" s="525"/>
      <c r="G16" s="525"/>
      <c r="H16" s="526"/>
    </row>
    <row r="17" spans="1:14" ht="20.25" customHeight="1" x14ac:dyDescent="0.25">
      <c r="A17" s="527" t="s">
        <v>43</v>
      </c>
      <c r="B17" s="527"/>
      <c r="C17" s="527"/>
      <c r="D17" s="527"/>
      <c r="E17" s="527"/>
      <c r="F17" s="527"/>
      <c r="G17" s="527"/>
      <c r="H17" s="527"/>
    </row>
    <row r="18" spans="1:14" ht="26.25" customHeight="1" x14ac:dyDescent="0.4">
      <c r="A18" s="282" t="s">
        <v>29</v>
      </c>
      <c r="B18" s="528" t="s">
        <v>141</v>
      </c>
      <c r="C18" s="528"/>
      <c r="D18" s="283"/>
      <c r="E18" s="284"/>
      <c r="F18" s="285"/>
      <c r="G18" s="285"/>
      <c r="H18" s="285"/>
    </row>
    <row r="19" spans="1:14" ht="26.25" customHeight="1" x14ac:dyDescent="0.4">
      <c r="A19" s="282" t="s">
        <v>30</v>
      </c>
      <c r="B19" s="456" t="s">
        <v>142</v>
      </c>
      <c r="C19" s="285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2" t="s">
        <v>31</v>
      </c>
      <c r="B20" s="529" t="s">
        <v>7</v>
      </c>
      <c r="C20" s="529"/>
      <c r="D20" s="285"/>
      <c r="E20" s="285"/>
      <c r="F20" s="285"/>
      <c r="G20" s="285"/>
      <c r="H20" s="285"/>
    </row>
    <row r="21" spans="1:14" ht="26.25" customHeight="1" x14ac:dyDescent="0.4">
      <c r="A21" s="282" t="s">
        <v>32</v>
      </c>
      <c r="B21" s="529" t="s">
        <v>143</v>
      </c>
      <c r="C21" s="529"/>
      <c r="D21" s="529"/>
      <c r="E21" s="529"/>
      <c r="F21" s="529"/>
      <c r="G21" s="529"/>
      <c r="H21" s="529"/>
      <c r="I21" s="286"/>
    </row>
    <row r="22" spans="1:14" ht="26.25" customHeight="1" x14ac:dyDescent="0.4">
      <c r="A22" s="282" t="s">
        <v>33</v>
      </c>
      <c r="B22" s="287">
        <v>42425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2" t="s">
        <v>34</v>
      </c>
      <c r="B23" s="287">
        <v>42426</v>
      </c>
      <c r="C23" s="285"/>
      <c r="D23" s="285"/>
      <c r="E23" s="285"/>
      <c r="F23" s="285"/>
      <c r="G23" s="285"/>
      <c r="H23" s="285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528" t="s">
        <v>144</v>
      </c>
      <c r="C26" s="528"/>
    </row>
    <row r="27" spans="1:14" ht="26.25" customHeight="1" x14ac:dyDescent="0.4">
      <c r="A27" s="291" t="s">
        <v>44</v>
      </c>
      <c r="B27" s="530" t="s">
        <v>145</v>
      </c>
      <c r="C27" s="530"/>
    </row>
    <row r="28" spans="1:14" ht="27" customHeight="1" thickBot="1" x14ac:dyDescent="0.45">
      <c r="A28" s="291" t="s">
        <v>5</v>
      </c>
      <c r="B28" s="292">
        <v>99.21</v>
      </c>
    </row>
    <row r="29" spans="1:14" s="294" customFormat="1" ht="27" customHeight="1" thickBot="1" x14ac:dyDescent="0.45">
      <c r="A29" s="291" t="s">
        <v>45</v>
      </c>
      <c r="B29" s="293">
        <v>0</v>
      </c>
      <c r="C29" s="511" t="s">
        <v>102</v>
      </c>
      <c r="D29" s="512"/>
      <c r="E29" s="512"/>
      <c r="F29" s="512"/>
      <c r="G29" s="513"/>
      <c r="I29" s="295"/>
      <c r="J29" s="295"/>
      <c r="K29" s="295"/>
      <c r="L29" s="295"/>
    </row>
    <row r="30" spans="1:14" s="294" customFormat="1" ht="19.5" customHeight="1" thickBot="1" x14ac:dyDescent="0.35">
      <c r="A30" s="291" t="s">
        <v>47</v>
      </c>
      <c r="B30" s="296">
        <f>B28-B29</f>
        <v>99.21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294" customFormat="1" ht="27" customHeight="1" thickBot="1" x14ac:dyDescent="0.45">
      <c r="A31" s="291" t="s">
        <v>48</v>
      </c>
      <c r="B31" s="299">
        <v>408.88</v>
      </c>
      <c r="C31" s="514" t="s">
        <v>49</v>
      </c>
      <c r="D31" s="515"/>
      <c r="E31" s="515"/>
      <c r="F31" s="515"/>
      <c r="G31" s="515"/>
      <c r="H31" s="516"/>
      <c r="I31" s="295"/>
      <c r="J31" s="295"/>
      <c r="K31" s="295"/>
      <c r="L31" s="295"/>
    </row>
    <row r="32" spans="1:14" s="294" customFormat="1" ht="27" customHeight="1" thickBot="1" x14ac:dyDescent="0.45">
      <c r="A32" s="291" t="s">
        <v>50</v>
      </c>
      <c r="B32" s="299">
        <v>567.04999999999995</v>
      </c>
      <c r="C32" s="514" t="s">
        <v>51</v>
      </c>
      <c r="D32" s="515"/>
      <c r="E32" s="515"/>
      <c r="F32" s="515"/>
      <c r="G32" s="515"/>
      <c r="H32" s="516"/>
      <c r="I32" s="295"/>
      <c r="J32" s="295"/>
      <c r="K32" s="295"/>
      <c r="L32" s="300"/>
      <c r="M32" s="300"/>
      <c r="N32" s="301"/>
    </row>
    <row r="33" spans="1:14" s="294" customFormat="1" ht="17.25" customHeight="1" x14ac:dyDescent="0.3">
      <c r="A33" s="291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294" customFormat="1" ht="18.75" x14ac:dyDescent="0.3">
      <c r="A34" s="291" t="s">
        <v>52</v>
      </c>
      <c r="B34" s="304">
        <f>B31/B32</f>
        <v>0.72106516180231028</v>
      </c>
      <c r="C34" s="280" t="s">
        <v>53</v>
      </c>
      <c r="D34" s="280"/>
      <c r="E34" s="280"/>
      <c r="F34" s="280"/>
      <c r="G34" s="280"/>
      <c r="I34" s="295"/>
      <c r="J34" s="295"/>
      <c r="K34" s="295"/>
      <c r="L34" s="300"/>
      <c r="M34" s="300"/>
      <c r="N34" s="301"/>
    </row>
    <row r="35" spans="1:14" s="294" customFormat="1" ht="19.5" customHeight="1" thickBot="1" x14ac:dyDescent="0.35">
      <c r="A35" s="291"/>
      <c r="B35" s="296"/>
      <c r="G35" s="280"/>
      <c r="I35" s="295"/>
      <c r="J35" s="295"/>
      <c r="K35" s="295"/>
      <c r="L35" s="300"/>
      <c r="M35" s="300"/>
      <c r="N35" s="301"/>
    </row>
    <row r="36" spans="1:14" s="294" customFormat="1" ht="27" customHeight="1" thickBot="1" x14ac:dyDescent="0.45">
      <c r="A36" s="305" t="s">
        <v>120</v>
      </c>
      <c r="B36" s="306">
        <v>100</v>
      </c>
      <c r="C36" s="280"/>
      <c r="D36" s="501" t="s">
        <v>55</v>
      </c>
      <c r="E36" s="521"/>
      <c r="F36" s="501" t="s">
        <v>56</v>
      </c>
      <c r="G36" s="502"/>
      <c r="J36" s="295"/>
      <c r="K36" s="295"/>
      <c r="L36" s="300"/>
      <c r="M36" s="300"/>
      <c r="N36" s="301"/>
    </row>
    <row r="37" spans="1:14" s="294" customFormat="1" ht="27" customHeight="1" thickBot="1" x14ac:dyDescent="0.45">
      <c r="A37" s="307" t="s">
        <v>57</v>
      </c>
      <c r="B37" s="308">
        <v>10</v>
      </c>
      <c r="C37" s="309" t="s">
        <v>58</v>
      </c>
      <c r="D37" s="310" t="s">
        <v>59</v>
      </c>
      <c r="E37" s="311" t="s">
        <v>60</v>
      </c>
      <c r="F37" s="310" t="s">
        <v>59</v>
      </c>
      <c r="G37" s="312" t="s">
        <v>60</v>
      </c>
      <c r="I37" s="313" t="s">
        <v>121</v>
      </c>
      <c r="J37" s="295"/>
      <c r="K37" s="295"/>
      <c r="L37" s="300"/>
      <c r="M37" s="300"/>
      <c r="N37" s="301"/>
    </row>
    <row r="38" spans="1:14" s="294" customFormat="1" ht="26.25" customHeight="1" x14ac:dyDescent="0.4">
      <c r="A38" s="307" t="s">
        <v>61</v>
      </c>
      <c r="B38" s="308">
        <v>100</v>
      </c>
      <c r="C38" s="314">
        <v>1</v>
      </c>
      <c r="D38" s="315">
        <v>21478967</v>
      </c>
      <c r="E38" s="316">
        <f>IF(ISBLANK(D38),"-",$D$48/$D$45*D38)</f>
        <v>30953637.603780437</v>
      </c>
      <c r="F38" s="315">
        <v>22730718</v>
      </c>
      <c r="G38" s="317">
        <f>IF(ISBLANK(F38),"-",$D$48/$F$45*F38)</f>
        <v>30819424.589060858</v>
      </c>
      <c r="I38" s="318"/>
      <c r="J38" s="295"/>
      <c r="K38" s="295"/>
      <c r="L38" s="300"/>
      <c r="M38" s="300"/>
      <c r="N38" s="301"/>
    </row>
    <row r="39" spans="1:14" s="294" customFormat="1" ht="26.25" customHeight="1" x14ac:dyDescent="0.4">
      <c r="A39" s="307" t="s">
        <v>62</v>
      </c>
      <c r="B39" s="308">
        <v>1</v>
      </c>
      <c r="C39" s="319">
        <v>2</v>
      </c>
      <c r="D39" s="320">
        <v>21482754</v>
      </c>
      <c r="E39" s="321">
        <f>IF(ISBLANK(D39),"-",$D$48/$D$45*D39)</f>
        <v>30959095.102067273</v>
      </c>
      <c r="F39" s="320">
        <v>22729678</v>
      </c>
      <c r="G39" s="322">
        <f>IF(ISBLANK(F39),"-",$D$48/$F$45*F39)</f>
        <v>30818014.505948979</v>
      </c>
      <c r="I39" s="492">
        <f>ABS((F43/D43*D42)-F42)/D42</f>
        <v>4.4594084117305687E-3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63</v>
      </c>
      <c r="B40" s="308">
        <v>1</v>
      </c>
      <c r="C40" s="319">
        <v>3</v>
      </c>
      <c r="D40" s="320">
        <v>21463969</v>
      </c>
      <c r="E40" s="321">
        <f>IF(ISBLANK(D40),"-",$D$48/$D$45*D40)</f>
        <v>30932023.777716015</v>
      </c>
      <c r="F40" s="320">
        <v>22729506</v>
      </c>
      <c r="G40" s="322">
        <f>IF(ISBLANK(F40),"-",$D$48/$F$45*F40)</f>
        <v>30817781.299895864</v>
      </c>
      <c r="I40" s="492"/>
      <c r="L40" s="300"/>
      <c r="M40" s="300"/>
      <c r="N40" s="280"/>
    </row>
    <row r="41" spans="1:14" ht="27" customHeight="1" thickBot="1" x14ac:dyDescent="0.45">
      <c r="A41" s="307" t="s">
        <v>64</v>
      </c>
      <c r="B41" s="308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300"/>
      <c r="M41" s="300"/>
      <c r="N41" s="280"/>
    </row>
    <row r="42" spans="1:14" ht="27" customHeight="1" thickBot="1" x14ac:dyDescent="0.45">
      <c r="A42" s="307" t="s">
        <v>65</v>
      </c>
      <c r="B42" s="308">
        <v>1</v>
      </c>
      <c r="C42" s="328" t="s">
        <v>66</v>
      </c>
      <c r="D42" s="329">
        <f>AVERAGE(D38:D41)</f>
        <v>21475230</v>
      </c>
      <c r="E42" s="330">
        <f>AVERAGE(E38:E41)</f>
        <v>30948252.161187906</v>
      </c>
      <c r="F42" s="329">
        <f>AVERAGE(F38:F41)</f>
        <v>22729967.333333332</v>
      </c>
      <c r="G42" s="331">
        <f>AVERAGE(G38:G41)</f>
        <v>30818406.798301902</v>
      </c>
      <c r="H42" s="332"/>
    </row>
    <row r="43" spans="1:14" ht="26.25" customHeight="1" x14ac:dyDescent="0.4">
      <c r="A43" s="307" t="s">
        <v>67</v>
      </c>
      <c r="B43" s="308">
        <v>1</v>
      </c>
      <c r="C43" s="333" t="s">
        <v>122</v>
      </c>
      <c r="D43" s="334">
        <v>19.399999999999999</v>
      </c>
      <c r="E43" s="280"/>
      <c r="F43" s="334">
        <v>20.62</v>
      </c>
      <c r="H43" s="332"/>
    </row>
    <row r="44" spans="1:14" ht="26.25" customHeight="1" x14ac:dyDescent="0.4">
      <c r="A44" s="307" t="s">
        <v>69</v>
      </c>
      <c r="B44" s="308">
        <v>1</v>
      </c>
      <c r="C44" s="335" t="s">
        <v>123</v>
      </c>
      <c r="D44" s="336">
        <f>D43*$B$34</f>
        <v>13.988664138964818</v>
      </c>
      <c r="E44" s="337"/>
      <c r="F44" s="336">
        <f>F43*$B$34</f>
        <v>14.86836363636364</v>
      </c>
      <c r="H44" s="332"/>
    </row>
    <row r="45" spans="1:14" ht="19.5" customHeight="1" thickBot="1" x14ac:dyDescent="0.35">
      <c r="A45" s="307" t="s">
        <v>71</v>
      </c>
      <c r="B45" s="319">
        <f>(B44/B43)*(B42/B41)*(B40/B39)*(B38/B37)*B36</f>
        <v>1000</v>
      </c>
      <c r="C45" s="335" t="s">
        <v>72</v>
      </c>
      <c r="D45" s="338">
        <f>D44*$B$30/100</f>
        <v>13.878153692266995</v>
      </c>
      <c r="E45" s="339"/>
      <c r="F45" s="338">
        <f>F44*$B$30/100</f>
        <v>14.750903563636365</v>
      </c>
      <c r="H45" s="332"/>
    </row>
    <row r="46" spans="1:14" ht="19.5" customHeight="1" thickBot="1" x14ac:dyDescent="0.35">
      <c r="A46" s="493" t="s">
        <v>73</v>
      </c>
      <c r="B46" s="497"/>
      <c r="C46" s="335" t="s">
        <v>74</v>
      </c>
      <c r="D46" s="340">
        <f>D45/$B$45</f>
        <v>1.3878153692266994E-2</v>
      </c>
      <c r="E46" s="341"/>
      <c r="F46" s="342">
        <f>F45/$B$45</f>
        <v>1.4750903563636366E-2</v>
      </c>
      <c r="H46" s="332"/>
    </row>
    <row r="47" spans="1:14" ht="27" customHeight="1" thickBot="1" x14ac:dyDescent="0.45">
      <c r="A47" s="495"/>
      <c r="B47" s="498"/>
      <c r="C47" s="343" t="s">
        <v>124</v>
      </c>
      <c r="D47" s="344">
        <v>0.02</v>
      </c>
      <c r="E47" s="345"/>
      <c r="F47" s="341"/>
      <c r="H47" s="332"/>
    </row>
    <row r="48" spans="1:14" ht="18.75" x14ac:dyDescent="0.3">
      <c r="C48" s="346" t="s">
        <v>76</v>
      </c>
      <c r="D48" s="338">
        <f>D47*$B$45</f>
        <v>20</v>
      </c>
      <c r="F48" s="347"/>
      <c r="H48" s="332"/>
    </row>
    <row r="49" spans="1:12" ht="19.5" customHeight="1" thickBot="1" x14ac:dyDescent="0.35">
      <c r="C49" s="348" t="s">
        <v>77</v>
      </c>
      <c r="D49" s="349">
        <f>D48/B34</f>
        <v>27.7367442770495</v>
      </c>
      <c r="F49" s="347"/>
      <c r="H49" s="332"/>
    </row>
    <row r="50" spans="1:12" ht="18.75" x14ac:dyDescent="0.3">
      <c r="C50" s="305" t="s">
        <v>78</v>
      </c>
      <c r="D50" s="350">
        <f>AVERAGE(E38:E41,G38:G41)</f>
        <v>30883329.4797449</v>
      </c>
      <c r="F50" s="351"/>
      <c r="H50" s="332"/>
    </row>
    <row r="51" spans="1:12" ht="18.75" x14ac:dyDescent="0.3">
      <c r="C51" s="307" t="s">
        <v>79</v>
      </c>
      <c r="D51" s="352">
        <f>STDEV(E38:E41,G38:G41)/D50</f>
        <v>2.3214959587061095E-3</v>
      </c>
      <c r="F51" s="351"/>
      <c r="H51" s="332"/>
    </row>
    <row r="52" spans="1:12" ht="19.5" customHeight="1" thickBot="1" x14ac:dyDescent="0.35">
      <c r="C52" s="353" t="s">
        <v>16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80</v>
      </c>
    </row>
    <row r="55" spans="1:12" ht="18.75" x14ac:dyDescent="0.3">
      <c r="A55" s="280" t="s">
        <v>81</v>
      </c>
      <c r="B55" s="357" t="str">
        <f>B21</f>
        <v>Each tablet contains: Amlodipine Besylate USP 10 mg</v>
      </c>
    </row>
    <row r="56" spans="1:12" ht="26.25" customHeight="1" thickBot="1" x14ac:dyDescent="0.45">
      <c r="A56" s="357" t="s">
        <v>82</v>
      </c>
      <c r="B56" s="358">
        <v>10</v>
      </c>
      <c r="C56" s="280" t="str">
        <f>B20</f>
        <v>Amlodipine Besylate USP</v>
      </c>
      <c r="H56" s="337"/>
    </row>
    <row r="57" spans="1:12" ht="19.5" thickBot="1" x14ac:dyDescent="0.35">
      <c r="A57" s="357" t="s">
        <v>83</v>
      </c>
      <c r="B57" s="83">
        <v>200.63800000000001</v>
      </c>
      <c r="H57" s="337"/>
    </row>
    <row r="58" spans="1:12" ht="19.5" customHeight="1" thickBot="1" x14ac:dyDescent="0.35">
      <c r="H58" s="337"/>
    </row>
    <row r="59" spans="1:12" s="294" customFormat="1" ht="27" customHeight="1" thickBot="1" x14ac:dyDescent="0.45">
      <c r="A59" s="305" t="s">
        <v>125</v>
      </c>
      <c r="B59" s="306">
        <v>200</v>
      </c>
      <c r="C59" s="280"/>
      <c r="D59" s="359" t="s">
        <v>126</v>
      </c>
      <c r="E59" s="360" t="s">
        <v>58</v>
      </c>
      <c r="F59" s="360" t="s">
        <v>59</v>
      </c>
      <c r="G59" s="360" t="s">
        <v>127</v>
      </c>
      <c r="H59" s="309" t="s">
        <v>128</v>
      </c>
      <c r="L59" s="295"/>
    </row>
    <row r="60" spans="1:12" s="294" customFormat="1" ht="26.25" customHeight="1" x14ac:dyDescent="0.4">
      <c r="A60" s="307" t="s">
        <v>129</v>
      </c>
      <c r="B60" s="308">
        <v>1</v>
      </c>
      <c r="C60" s="503" t="s">
        <v>130</v>
      </c>
      <c r="D60" s="506">
        <v>82.1</v>
      </c>
      <c r="E60" s="361">
        <v>1</v>
      </c>
      <c r="F60" s="362">
        <v>29916609</v>
      </c>
      <c r="G60" s="363">
        <f>IF(ISBLANK(F60),"-",(F60/$D$50*$D$47*$B$68)*($B$57/$D$60))</f>
        <v>9.4693087019163844</v>
      </c>
      <c r="H60" s="364">
        <f t="shared" ref="H60:H71" si="0">IF(ISBLANK(F60),"-",G60/$B$56)</f>
        <v>0.94693087019163846</v>
      </c>
      <c r="L60" s="295"/>
    </row>
    <row r="61" spans="1:12" s="294" customFormat="1" ht="26.25" customHeight="1" x14ac:dyDescent="0.4">
      <c r="A61" s="307" t="s">
        <v>110</v>
      </c>
      <c r="B61" s="308">
        <v>1</v>
      </c>
      <c r="C61" s="504"/>
      <c r="D61" s="507"/>
      <c r="E61" s="365">
        <v>2</v>
      </c>
      <c r="F61" s="320">
        <v>29929334</v>
      </c>
      <c r="G61" s="366">
        <f>IF(ISBLANK(F61),"-",(F61/$D$50*$D$47*$B$68)*($B$57/$D$60))</f>
        <v>9.4733364629915755</v>
      </c>
      <c r="H61" s="367">
        <f t="shared" si="0"/>
        <v>0.94733364629915751</v>
      </c>
      <c r="L61" s="295"/>
    </row>
    <row r="62" spans="1:12" s="294" customFormat="1" ht="26.25" customHeight="1" x14ac:dyDescent="0.4">
      <c r="A62" s="307" t="s">
        <v>111</v>
      </c>
      <c r="B62" s="308">
        <v>1</v>
      </c>
      <c r="C62" s="504"/>
      <c r="D62" s="507"/>
      <c r="E62" s="365">
        <v>3</v>
      </c>
      <c r="F62" s="368">
        <v>30000664</v>
      </c>
      <c r="G62" s="366">
        <f>IF(ISBLANK(F62),"-",(F62/$D$50*$D$47*$B$68)*($B$57/$D$60))</f>
        <v>9.495914081655096</v>
      </c>
      <c r="H62" s="367">
        <f t="shared" si="0"/>
        <v>0.94959140816550958</v>
      </c>
      <c r="L62" s="295"/>
    </row>
    <row r="63" spans="1:12" ht="27" customHeight="1" thickBot="1" x14ac:dyDescent="0.45">
      <c r="A63" s="307" t="s">
        <v>112</v>
      </c>
      <c r="B63" s="308">
        <v>1</v>
      </c>
      <c r="C63" s="505"/>
      <c r="D63" s="508"/>
      <c r="E63" s="369">
        <v>4</v>
      </c>
      <c r="F63" s="370"/>
      <c r="G63" s="366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7" t="s">
        <v>113</v>
      </c>
      <c r="B64" s="308">
        <v>1</v>
      </c>
      <c r="C64" s="503" t="s">
        <v>131</v>
      </c>
      <c r="D64" s="506">
        <v>80.3</v>
      </c>
      <c r="E64" s="361">
        <v>1</v>
      </c>
      <c r="F64" s="362">
        <v>29193087</v>
      </c>
      <c r="G64" s="371">
        <f>IF(ISBLANK(F64),"-",(F64/$D$50*$D$47*$B$68)*($B$57/$D$64))</f>
        <v>9.4474269579197703</v>
      </c>
      <c r="H64" s="372">
        <f>IF(ISBLANK(F64),"-",G64/$B$56)</f>
        <v>0.94474269579197701</v>
      </c>
    </row>
    <row r="65" spans="1:8" ht="26.25" customHeight="1" x14ac:dyDescent="0.4">
      <c r="A65" s="307" t="s">
        <v>114</v>
      </c>
      <c r="B65" s="308">
        <v>1</v>
      </c>
      <c r="C65" s="504"/>
      <c r="D65" s="507"/>
      <c r="E65" s="365">
        <v>2</v>
      </c>
      <c r="F65" s="320">
        <v>29198200</v>
      </c>
      <c r="G65" s="373">
        <f>IF(ISBLANK(F65),"-",(F65/$D$50*$D$47*$B$68)*($B$57/$D$64))</f>
        <v>9.4490816199990437</v>
      </c>
      <c r="H65" s="374">
        <f t="shared" si="0"/>
        <v>0.94490816199990435</v>
      </c>
    </row>
    <row r="66" spans="1:8" ht="26.25" customHeight="1" x14ac:dyDescent="0.4">
      <c r="A66" s="307" t="s">
        <v>115</v>
      </c>
      <c r="B66" s="308">
        <v>1</v>
      </c>
      <c r="C66" s="504"/>
      <c r="D66" s="507"/>
      <c r="E66" s="365">
        <v>3</v>
      </c>
      <c r="F66" s="320">
        <v>29190415</v>
      </c>
      <c r="G66" s="373">
        <f>IF(ISBLANK(F66),"-",(F66/$D$50*$D$47*$B$68)*($B$57/$D$64))</f>
        <v>9.4465622489278243</v>
      </c>
      <c r="H66" s="374">
        <f t="shared" si="0"/>
        <v>0.94465622489278245</v>
      </c>
    </row>
    <row r="67" spans="1:8" ht="27" customHeight="1" thickBot="1" x14ac:dyDescent="0.45">
      <c r="A67" s="307" t="s">
        <v>116</v>
      </c>
      <c r="B67" s="308">
        <v>1</v>
      </c>
      <c r="C67" s="505"/>
      <c r="D67" s="508"/>
      <c r="E67" s="369">
        <v>4</v>
      </c>
      <c r="F67" s="370"/>
      <c r="G67" s="375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307" t="s">
        <v>117</v>
      </c>
      <c r="B68" s="377">
        <f>(B67/B66)*(B65/B64)*(B63/B62)*(B61/B60)*B59</f>
        <v>200</v>
      </c>
      <c r="C68" s="503" t="s">
        <v>132</v>
      </c>
      <c r="D68" s="506">
        <v>81.2</v>
      </c>
      <c r="E68" s="361">
        <v>1</v>
      </c>
      <c r="F68" s="362">
        <v>29664659</v>
      </c>
      <c r="G68" s="371">
        <f>IF(ISBLANK(F68),"-",(F68/$D$50*$D$47*$B$68)*($B$57/$D$68))</f>
        <v>9.493632099896665</v>
      </c>
      <c r="H68" s="367">
        <f t="shared" si="0"/>
        <v>0.9493632099896665</v>
      </c>
    </row>
    <row r="69" spans="1:8" ht="27" customHeight="1" thickBot="1" x14ac:dyDescent="0.45">
      <c r="A69" s="353" t="s">
        <v>133</v>
      </c>
      <c r="B69" s="378">
        <f>(D47*B68)/B56*B57</f>
        <v>80.255200000000002</v>
      </c>
      <c r="C69" s="504"/>
      <c r="D69" s="507"/>
      <c r="E69" s="365">
        <v>2</v>
      </c>
      <c r="F69" s="320">
        <v>29641878</v>
      </c>
      <c r="G69" s="373">
        <f>IF(ISBLANK(F69),"-",(F69/$D$50*$D$47*$B$68)*($B$57/$D$68))</f>
        <v>9.4863414570860467</v>
      </c>
      <c r="H69" s="367">
        <f t="shared" si="0"/>
        <v>0.94863414570860471</v>
      </c>
    </row>
    <row r="70" spans="1:8" ht="26.25" customHeight="1" x14ac:dyDescent="0.4">
      <c r="A70" s="517" t="s">
        <v>73</v>
      </c>
      <c r="B70" s="518"/>
      <c r="C70" s="504"/>
      <c r="D70" s="507"/>
      <c r="E70" s="365">
        <v>3</v>
      </c>
      <c r="F70" s="320">
        <v>29561859</v>
      </c>
      <c r="G70" s="373">
        <f>IF(ISBLANK(F70),"-",(F70/$D$50*$D$47*$B$68)*($B$57/$D$68))</f>
        <v>9.4607328381903564</v>
      </c>
      <c r="H70" s="367">
        <f t="shared" si="0"/>
        <v>0.94607328381903566</v>
      </c>
    </row>
    <row r="71" spans="1:8" ht="27" customHeight="1" thickBot="1" x14ac:dyDescent="0.45">
      <c r="A71" s="519"/>
      <c r="B71" s="520"/>
      <c r="C71" s="509"/>
      <c r="D71" s="508"/>
      <c r="E71" s="369">
        <v>4</v>
      </c>
      <c r="F71" s="370"/>
      <c r="G71" s="375" t="str">
        <f>IF(ISBLANK(F71),"-",(F71/$D$50*$D$47*$B$68)*($B$57/$D$68))</f>
        <v>-</v>
      </c>
      <c r="H71" s="379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80" t="s">
        <v>66</v>
      </c>
      <c r="G72" s="381">
        <f>AVERAGE(G60:G71)</f>
        <v>9.4691484965091934</v>
      </c>
      <c r="H72" s="382">
        <f>AVERAGE(H60:H71)</f>
        <v>0.94691484965091965</v>
      </c>
    </row>
    <row r="73" spans="1:8" ht="26.25" customHeight="1" x14ac:dyDescent="0.4">
      <c r="C73" s="337"/>
      <c r="D73" s="337"/>
      <c r="E73" s="337"/>
      <c r="F73" s="383" t="s">
        <v>79</v>
      </c>
      <c r="G73" s="384">
        <f>STDEV(G60:G71)/G72</f>
        <v>2.0736456352061757E-3</v>
      </c>
      <c r="H73" s="384">
        <f>STDEV(H60:H71)/H72</f>
        <v>2.0736456352061761E-3</v>
      </c>
    </row>
    <row r="74" spans="1:8" ht="27" customHeight="1" thickBot="1" x14ac:dyDescent="0.45">
      <c r="A74" s="337"/>
      <c r="B74" s="337"/>
      <c r="C74" s="337"/>
      <c r="D74" s="337"/>
      <c r="E74" s="339"/>
      <c r="F74" s="385" t="s">
        <v>16</v>
      </c>
      <c r="G74" s="386" t="s">
        <v>148</v>
      </c>
      <c r="H74" s="386">
        <f>COUNT(H60:H71)</f>
        <v>9</v>
      </c>
    </row>
    <row r="76" spans="1:8" ht="26.25" customHeight="1" x14ac:dyDescent="0.4">
      <c r="A76" s="290" t="s">
        <v>134</v>
      </c>
      <c r="B76" s="291" t="s">
        <v>92</v>
      </c>
      <c r="C76" s="499" t="str">
        <f>B20</f>
        <v>Amlodipine Besylate USP</v>
      </c>
      <c r="D76" s="499"/>
      <c r="E76" s="280" t="s">
        <v>93</v>
      </c>
      <c r="F76" s="280"/>
      <c r="G76" s="387">
        <f>H72</f>
        <v>0.94691484965091965</v>
      </c>
      <c r="H76" s="296"/>
    </row>
    <row r="77" spans="1:8" ht="18.75" x14ac:dyDescent="0.3">
      <c r="A77" s="289" t="s">
        <v>100</v>
      </c>
      <c r="B77" s="289" t="s">
        <v>101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10" t="str">
        <f>B26</f>
        <v>Amlodipine Besylate BP</v>
      </c>
      <c r="C79" s="510"/>
    </row>
    <row r="80" spans="1:8" ht="26.25" customHeight="1" x14ac:dyDescent="0.4">
      <c r="A80" s="291" t="s">
        <v>44</v>
      </c>
      <c r="B80" s="510" t="str">
        <f>B27</f>
        <v>A65-1</v>
      </c>
      <c r="C80" s="510"/>
    </row>
    <row r="81" spans="1:12" ht="27" customHeight="1" thickBot="1" x14ac:dyDescent="0.45">
      <c r="A81" s="291" t="s">
        <v>5</v>
      </c>
      <c r="B81" s="292">
        <f>B28</f>
        <v>99.21</v>
      </c>
    </row>
    <row r="82" spans="1:12" s="294" customFormat="1" ht="27" customHeight="1" thickBot="1" x14ac:dyDescent="0.45">
      <c r="A82" s="291" t="s">
        <v>45</v>
      </c>
      <c r="B82" s="293">
        <v>0</v>
      </c>
      <c r="C82" s="511" t="s">
        <v>102</v>
      </c>
      <c r="D82" s="512"/>
      <c r="E82" s="512"/>
      <c r="F82" s="512"/>
      <c r="G82" s="513"/>
      <c r="I82" s="295"/>
      <c r="J82" s="295"/>
      <c r="K82" s="295"/>
      <c r="L82" s="295"/>
    </row>
    <row r="83" spans="1:12" s="294" customFormat="1" ht="19.5" customHeight="1" thickBot="1" x14ac:dyDescent="0.35">
      <c r="A83" s="291" t="s">
        <v>47</v>
      </c>
      <c r="B83" s="296">
        <f>B81-B82</f>
        <v>99.21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294" customFormat="1" ht="27" customHeight="1" thickBot="1" x14ac:dyDescent="0.45">
      <c r="A84" s="291" t="s">
        <v>48</v>
      </c>
      <c r="B84" s="299">
        <v>408.88</v>
      </c>
      <c r="C84" s="514" t="s">
        <v>135</v>
      </c>
      <c r="D84" s="515"/>
      <c r="E84" s="515"/>
      <c r="F84" s="515"/>
      <c r="G84" s="515"/>
      <c r="H84" s="516"/>
      <c r="I84" s="295"/>
      <c r="J84" s="295"/>
      <c r="K84" s="295"/>
      <c r="L84" s="295"/>
    </row>
    <row r="85" spans="1:12" s="294" customFormat="1" ht="27" customHeight="1" thickBot="1" x14ac:dyDescent="0.45">
      <c r="A85" s="291" t="s">
        <v>50</v>
      </c>
      <c r="B85" s="299">
        <v>567.04999999999995</v>
      </c>
      <c r="C85" s="514" t="s">
        <v>136</v>
      </c>
      <c r="D85" s="515"/>
      <c r="E85" s="515"/>
      <c r="F85" s="515"/>
      <c r="G85" s="515"/>
      <c r="H85" s="516"/>
      <c r="I85" s="295"/>
      <c r="J85" s="295"/>
      <c r="K85" s="295"/>
      <c r="L85" s="295"/>
    </row>
    <row r="86" spans="1:12" s="294" customFormat="1" ht="18.75" x14ac:dyDescent="0.3">
      <c r="A86" s="291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294" customFormat="1" ht="18.75" x14ac:dyDescent="0.3">
      <c r="A87" s="291" t="s">
        <v>52</v>
      </c>
      <c r="B87" s="304">
        <f>B84/B85</f>
        <v>0.72106516180231028</v>
      </c>
      <c r="C87" s="280" t="s">
        <v>53</v>
      </c>
      <c r="D87" s="280"/>
      <c r="E87" s="280"/>
      <c r="F87" s="280"/>
      <c r="G87" s="280"/>
      <c r="I87" s="295"/>
      <c r="J87" s="295"/>
      <c r="K87" s="295"/>
      <c r="L87" s="295"/>
    </row>
    <row r="88" spans="1:12" ht="19.5" customHeight="1" thickBot="1" x14ac:dyDescent="0.35">
      <c r="A88" s="289"/>
      <c r="B88" s="289"/>
    </row>
    <row r="89" spans="1:12" ht="27" customHeight="1" thickBot="1" x14ac:dyDescent="0.45">
      <c r="A89" s="305" t="s">
        <v>120</v>
      </c>
      <c r="B89" s="444">
        <v>50</v>
      </c>
      <c r="D89" s="388" t="s">
        <v>55</v>
      </c>
      <c r="E89" s="389"/>
      <c r="F89" s="501" t="s">
        <v>56</v>
      </c>
      <c r="G89" s="502"/>
    </row>
    <row r="90" spans="1:12" ht="27" customHeight="1" thickBot="1" x14ac:dyDescent="0.45">
      <c r="A90" s="307" t="s">
        <v>57</v>
      </c>
      <c r="B90" s="445">
        <v>3</v>
      </c>
      <c r="C90" s="390" t="s">
        <v>58</v>
      </c>
      <c r="D90" s="310" t="s">
        <v>59</v>
      </c>
      <c r="E90" s="311" t="s">
        <v>60</v>
      </c>
      <c r="F90" s="310" t="s">
        <v>59</v>
      </c>
      <c r="G90" s="391" t="s">
        <v>60</v>
      </c>
      <c r="I90" s="313" t="s">
        <v>121</v>
      </c>
    </row>
    <row r="91" spans="1:12" ht="26.25" customHeight="1" x14ac:dyDescent="0.4">
      <c r="A91" s="307" t="s">
        <v>61</v>
      </c>
      <c r="B91" s="445">
        <v>100</v>
      </c>
      <c r="C91" s="392">
        <v>1</v>
      </c>
      <c r="D91" s="446">
        <v>0.22800000000000001</v>
      </c>
      <c r="E91" s="447">
        <f>IF(ISBLANK(D91),"-",$D$101/$D$98*D91)</f>
        <v>0.20766011666675752</v>
      </c>
      <c r="F91" s="446">
        <v>0.2104</v>
      </c>
      <c r="G91" s="448">
        <f>IF(ISBLANK(F91),"-",$D$101/$F$98*F91)</f>
        <v>0.21257158918462557</v>
      </c>
      <c r="I91" s="318"/>
    </row>
    <row r="92" spans="1:12" ht="26.25" customHeight="1" x14ac:dyDescent="0.4">
      <c r="A92" s="307" t="s">
        <v>62</v>
      </c>
      <c r="B92" s="445">
        <v>10</v>
      </c>
      <c r="C92" s="337">
        <v>2</v>
      </c>
      <c r="D92" s="449">
        <v>0.2271</v>
      </c>
      <c r="E92" s="450">
        <f>IF(ISBLANK(D92),"-",$D$101/$D$98*D92)</f>
        <v>0.20684040567991505</v>
      </c>
      <c r="F92" s="449">
        <v>0.21229999999999999</v>
      </c>
      <c r="G92" s="451">
        <f>IF(ISBLANK(F92),"-",$D$101/$F$98*F92)</f>
        <v>0.21449119954323198</v>
      </c>
      <c r="I92" s="492">
        <f>ABS((F96/D96*D95)-F95)/D95</f>
        <v>2.53936688710765E-2</v>
      </c>
    </row>
    <row r="93" spans="1:12" ht="26.25" customHeight="1" x14ac:dyDescent="0.4">
      <c r="A93" s="307" t="s">
        <v>63</v>
      </c>
      <c r="B93" s="445">
        <v>20</v>
      </c>
      <c r="C93" s="337">
        <v>3</v>
      </c>
      <c r="D93" s="449">
        <v>0.22869999999999999</v>
      </c>
      <c r="E93" s="450">
        <f>IF(ISBLANK(D93),"-",$D$101/$D$98*D93)</f>
        <v>0.20829766965652385</v>
      </c>
      <c r="F93" s="449">
        <v>0.21110000000000001</v>
      </c>
      <c r="G93" s="451">
        <f>IF(ISBLANK(F93),"-",$D$101/$F$98*F93)</f>
        <v>0.21327881405358584</v>
      </c>
      <c r="I93" s="492"/>
    </row>
    <row r="94" spans="1:12" ht="27" customHeight="1" thickBot="1" x14ac:dyDescent="0.45">
      <c r="A94" s="307" t="s">
        <v>64</v>
      </c>
      <c r="B94" s="445">
        <v>1</v>
      </c>
      <c r="C94" s="393">
        <v>4</v>
      </c>
      <c r="D94" s="324"/>
      <c r="E94" s="325" t="str">
        <f>IF(ISBLANK(D94),"-",$D$101/$D$98*D94)</f>
        <v>-</v>
      </c>
      <c r="F94" s="394"/>
      <c r="G94" s="326" t="str">
        <f>IF(ISBLANK(F94),"-",$D$101/$F$98*F94)</f>
        <v>-</v>
      </c>
      <c r="I94" s="327"/>
    </row>
    <row r="95" spans="1:12" ht="27" customHeight="1" thickBot="1" x14ac:dyDescent="0.45">
      <c r="A95" s="307" t="s">
        <v>65</v>
      </c>
      <c r="B95" s="308">
        <v>1</v>
      </c>
      <c r="C95" s="291" t="s">
        <v>66</v>
      </c>
      <c r="D95" s="395">
        <f>AVERAGE(D91:D94)</f>
        <v>0.22793333333333332</v>
      </c>
      <c r="E95" s="330">
        <f>AVERAGE(E91:E94)</f>
        <v>0.20759939733439881</v>
      </c>
      <c r="F95" s="396">
        <f>AVERAGE(F91:F94)</f>
        <v>0.21126666666666663</v>
      </c>
      <c r="G95" s="397">
        <f>AVERAGE(G91:G94)</f>
        <v>0.21344720092714778</v>
      </c>
    </row>
    <row r="96" spans="1:12" ht="26.25" customHeight="1" x14ac:dyDescent="0.4">
      <c r="A96" s="307" t="s">
        <v>67</v>
      </c>
      <c r="B96" s="292">
        <v>1</v>
      </c>
      <c r="C96" s="398" t="s">
        <v>68</v>
      </c>
      <c r="D96" s="399">
        <v>25.58</v>
      </c>
      <c r="E96" s="280"/>
      <c r="F96" s="334">
        <v>23.06</v>
      </c>
    </row>
    <row r="97" spans="1:10" ht="26.25" customHeight="1" x14ac:dyDescent="0.4">
      <c r="A97" s="307" t="s">
        <v>69</v>
      </c>
      <c r="B97" s="292">
        <v>1</v>
      </c>
      <c r="C97" s="400" t="s">
        <v>70</v>
      </c>
      <c r="D97" s="401">
        <f>D96*$B$87</f>
        <v>18.444846838903096</v>
      </c>
      <c r="E97" s="337"/>
      <c r="F97" s="336">
        <f>F96*$B$87</f>
        <v>16.627762631161275</v>
      </c>
    </row>
    <row r="98" spans="1:10" ht="19.5" customHeight="1" thickBot="1" x14ac:dyDescent="0.35">
      <c r="A98" s="307" t="s">
        <v>71</v>
      </c>
      <c r="B98" s="337">
        <f>(B97/B96)*(B95/B94)*(B93/B92)*(B91/B90)*B89</f>
        <v>3333.3333333333335</v>
      </c>
      <c r="C98" s="400" t="s">
        <v>137</v>
      </c>
      <c r="D98" s="402">
        <f>D97*$B$83/100</f>
        <v>18.299132548875761</v>
      </c>
      <c r="E98" s="339"/>
      <c r="F98" s="338">
        <f>F97*$B$83/100</f>
        <v>16.4964033063751</v>
      </c>
    </row>
    <row r="99" spans="1:10" ht="19.5" customHeight="1" thickBot="1" x14ac:dyDescent="0.35">
      <c r="A99" s="493" t="s">
        <v>73</v>
      </c>
      <c r="B99" s="494"/>
      <c r="C99" s="400" t="s">
        <v>138</v>
      </c>
      <c r="D99" s="403">
        <f>D98/$B$98</f>
        <v>5.4897397646627277E-3</v>
      </c>
      <c r="E99" s="339"/>
      <c r="F99" s="342">
        <f>F98/$B$98</f>
        <v>4.9489209919125303E-3</v>
      </c>
      <c r="H99" s="332"/>
    </row>
    <row r="100" spans="1:10" ht="19.5" customHeight="1" thickBot="1" x14ac:dyDescent="0.35">
      <c r="A100" s="495"/>
      <c r="B100" s="496"/>
      <c r="C100" s="400" t="s">
        <v>124</v>
      </c>
      <c r="D100" s="404">
        <f>$B$56/$B$116</f>
        <v>5.0000000000000001E-3</v>
      </c>
      <c r="F100" s="347"/>
      <c r="G100" s="405"/>
      <c r="H100" s="332"/>
    </row>
    <row r="101" spans="1:10" ht="18.75" x14ac:dyDescent="0.3">
      <c r="C101" s="400" t="s">
        <v>76</v>
      </c>
      <c r="D101" s="401">
        <f>D100*$B$98</f>
        <v>16.666666666666668</v>
      </c>
      <c r="F101" s="347"/>
      <c r="H101" s="332"/>
    </row>
    <row r="102" spans="1:10" ht="19.5" customHeight="1" thickBot="1" x14ac:dyDescent="0.35">
      <c r="C102" s="406" t="s">
        <v>77</v>
      </c>
      <c r="D102" s="407">
        <f>D101/B34</f>
        <v>23.113953564207918</v>
      </c>
      <c r="F102" s="351"/>
      <c r="H102" s="332"/>
      <c r="J102" s="408"/>
    </row>
    <row r="103" spans="1:10" ht="18.75" x14ac:dyDescent="0.3">
      <c r="C103" s="409" t="s">
        <v>139</v>
      </c>
      <c r="D103" s="410">
        <f>AVERAGE(E91:E94,G91:G94)</f>
        <v>0.21052329913077328</v>
      </c>
      <c r="F103" s="351"/>
      <c r="G103" s="405"/>
      <c r="H103" s="332"/>
      <c r="J103" s="411"/>
    </row>
    <row r="104" spans="1:10" ht="18.75" x14ac:dyDescent="0.3">
      <c r="C104" s="383" t="s">
        <v>79</v>
      </c>
      <c r="D104" s="412">
        <f>STDEV(E91:E94,G91:G94)/D103</f>
        <v>1.5646054056060326E-2</v>
      </c>
      <c r="F104" s="351"/>
      <c r="H104" s="332"/>
      <c r="J104" s="411"/>
    </row>
    <row r="105" spans="1:10" ht="19.5" customHeight="1" thickBot="1" x14ac:dyDescent="0.35">
      <c r="C105" s="385" t="s">
        <v>16</v>
      </c>
      <c r="D105" s="413">
        <f>COUNT(E91:E94,G91:G94)</f>
        <v>6</v>
      </c>
      <c r="F105" s="351"/>
      <c r="H105" s="332"/>
      <c r="J105" s="411"/>
    </row>
    <row r="106" spans="1:10" ht="19.5" customHeight="1" thickBot="1" x14ac:dyDescent="0.35">
      <c r="A106" s="355"/>
      <c r="B106" s="355"/>
      <c r="C106" s="355"/>
      <c r="D106" s="355"/>
      <c r="E106" s="355"/>
    </row>
    <row r="107" spans="1:10" ht="26.25" customHeight="1" x14ac:dyDescent="0.4">
      <c r="A107" s="305" t="s">
        <v>105</v>
      </c>
      <c r="B107" s="306">
        <v>500</v>
      </c>
      <c r="C107" s="388" t="s">
        <v>140</v>
      </c>
      <c r="D107" s="414" t="s">
        <v>59</v>
      </c>
      <c r="E107" s="415" t="s">
        <v>107</v>
      </c>
      <c r="F107" s="416" t="s">
        <v>108</v>
      </c>
    </row>
    <row r="108" spans="1:10" ht="26.25" customHeight="1" x14ac:dyDescent="0.4">
      <c r="A108" s="307" t="s">
        <v>109</v>
      </c>
      <c r="B108" s="308">
        <v>5</v>
      </c>
      <c r="C108" s="417">
        <v>1</v>
      </c>
      <c r="D108" s="452">
        <v>0.18099999999999999</v>
      </c>
      <c r="E108" s="418">
        <f t="shared" ref="E108:E113" si="1">IF(ISBLANK(D108),"-",D108/$D$103*$D$100*$B$116)</f>
        <v>8.5976231964503871</v>
      </c>
      <c r="F108" s="419">
        <f>IF(ISBLANK(D108), "-", E108/$B$56)</f>
        <v>0.85976231964503869</v>
      </c>
    </row>
    <row r="109" spans="1:10" ht="26.25" customHeight="1" x14ac:dyDescent="0.4">
      <c r="A109" s="307" t="s">
        <v>110</v>
      </c>
      <c r="B109" s="308">
        <v>20</v>
      </c>
      <c r="C109" s="417">
        <v>2</v>
      </c>
      <c r="D109" s="452">
        <v>0.1741</v>
      </c>
      <c r="E109" s="420">
        <f t="shared" si="1"/>
        <v>8.2698685000111194</v>
      </c>
      <c r="F109" s="421">
        <f t="shared" ref="F109:F113" si="2">IF(ISBLANK(D109), "-", E109/$B$56)</f>
        <v>0.82698685000111194</v>
      </c>
    </row>
    <row r="110" spans="1:10" ht="26.25" customHeight="1" x14ac:dyDescent="0.4">
      <c r="A110" s="307" t="s">
        <v>111</v>
      </c>
      <c r="B110" s="308">
        <v>1</v>
      </c>
      <c r="C110" s="417">
        <v>3</v>
      </c>
      <c r="D110" s="452">
        <v>0.1913</v>
      </c>
      <c r="E110" s="420">
        <f t="shared" si="1"/>
        <v>9.0868802070771206</v>
      </c>
      <c r="F110" s="421">
        <f>IF(ISBLANK(D110), "-", E110/$B$56)</f>
        <v>0.90868802070771204</v>
      </c>
    </row>
    <row r="111" spans="1:10" ht="26.25" customHeight="1" x14ac:dyDescent="0.4">
      <c r="A111" s="307" t="s">
        <v>112</v>
      </c>
      <c r="B111" s="308">
        <v>1</v>
      </c>
      <c r="C111" s="417">
        <v>4</v>
      </c>
      <c r="D111" s="452">
        <v>0.18279999999999999</v>
      </c>
      <c r="E111" s="420">
        <f t="shared" si="1"/>
        <v>8.6831244216084578</v>
      </c>
      <c r="F111" s="421">
        <f t="shared" si="2"/>
        <v>0.8683124421608458</v>
      </c>
    </row>
    <row r="112" spans="1:10" ht="26.25" customHeight="1" x14ac:dyDescent="0.4">
      <c r="A112" s="307" t="s">
        <v>113</v>
      </c>
      <c r="B112" s="308">
        <v>1</v>
      </c>
      <c r="C112" s="417">
        <v>5</v>
      </c>
      <c r="D112" s="452">
        <v>0.18970000000000001</v>
      </c>
      <c r="E112" s="420">
        <f t="shared" si="1"/>
        <v>9.0108791180477272</v>
      </c>
      <c r="F112" s="421">
        <f>IF(ISBLANK(D112), "-", E112/$B$56)</f>
        <v>0.90108791180477277</v>
      </c>
    </row>
    <row r="113" spans="1:10" ht="26.25" customHeight="1" x14ac:dyDescent="0.4">
      <c r="A113" s="307" t="s">
        <v>114</v>
      </c>
      <c r="B113" s="308">
        <v>1</v>
      </c>
      <c r="C113" s="422">
        <v>6</v>
      </c>
      <c r="D113" s="453">
        <v>0.16700000000000001</v>
      </c>
      <c r="E113" s="423">
        <f t="shared" si="1"/>
        <v>7.9326136674431753</v>
      </c>
      <c r="F113" s="424">
        <f t="shared" si="2"/>
        <v>0.79326136674431758</v>
      </c>
    </row>
    <row r="114" spans="1:10" ht="26.25" customHeight="1" x14ac:dyDescent="0.4">
      <c r="A114" s="307" t="s">
        <v>115</v>
      </c>
      <c r="B114" s="308">
        <v>1</v>
      </c>
      <c r="C114" s="417"/>
      <c r="D114" s="337"/>
      <c r="E114" s="280"/>
      <c r="F114" s="425"/>
    </row>
    <row r="115" spans="1:10" ht="26.25" customHeight="1" x14ac:dyDescent="0.4">
      <c r="A115" s="307" t="s">
        <v>116</v>
      </c>
      <c r="B115" s="308">
        <v>1</v>
      </c>
      <c r="C115" s="417"/>
      <c r="D115" s="426" t="s">
        <v>66</v>
      </c>
      <c r="E115" s="427">
        <f>AVERAGE(E108:E113)</f>
        <v>8.5968315184396644</v>
      </c>
      <c r="F115" s="428">
        <f>AVERAGE(F108:F113)</f>
        <v>0.8596831518439666</v>
      </c>
    </row>
    <row r="116" spans="1:10" ht="27" customHeight="1" thickBot="1" x14ac:dyDescent="0.45">
      <c r="A116" s="307" t="s">
        <v>117</v>
      </c>
      <c r="B116" s="319">
        <f>(B115/B114)*(B113/B112)*(B111/B110)*(B109/B108)*B107</f>
        <v>2000</v>
      </c>
      <c r="C116" s="429"/>
      <c r="D116" s="291" t="s">
        <v>79</v>
      </c>
      <c r="E116" s="430">
        <f>STDEV(E108:E113)/E115</f>
        <v>5.115838817018982E-2</v>
      </c>
      <c r="F116" s="430">
        <f>STDEV(F108:F113)/F115</f>
        <v>5.1158388170189799E-2</v>
      </c>
      <c r="I116" s="280"/>
    </row>
    <row r="117" spans="1:10" ht="27" customHeight="1" thickBot="1" x14ac:dyDescent="0.45">
      <c r="A117" s="493" t="s">
        <v>73</v>
      </c>
      <c r="B117" s="497"/>
      <c r="C117" s="431"/>
      <c r="D117" s="432" t="s">
        <v>16</v>
      </c>
      <c r="E117" s="433">
        <f>COUNT(E108:E113)</f>
        <v>6</v>
      </c>
      <c r="F117" s="433">
        <f>COUNT(F108:F113)</f>
        <v>6</v>
      </c>
      <c r="I117" s="280"/>
      <c r="J117" s="411"/>
    </row>
    <row r="118" spans="1:10" ht="19.5" customHeight="1" thickBot="1" x14ac:dyDescent="0.35">
      <c r="A118" s="495"/>
      <c r="B118" s="498"/>
      <c r="C118" s="280"/>
      <c r="D118" s="280"/>
      <c r="E118" s="280"/>
      <c r="F118" s="337"/>
      <c r="G118" s="280"/>
      <c r="H118" s="280"/>
      <c r="I118" s="280"/>
    </row>
    <row r="119" spans="1:10" ht="18.75" x14ac:dyDescent="0.3">
      <c r="A119" s="434"/>
      <c r="B119" s="303"/>
      <c r="C119" s="280"/>
      <c r="D119" s="280"/>
      <c r="E119" s="280"/>
      <c r="F119" s="337"/>
      <c r="G119" s="280"/>
      <c r="H119" s="280"/>
      <c r="I119" s="280"/>
    </row>
    <row r="120" spans="1:10" ht="26.25" customHeight="1" x14ac:dyDescent="0.4">
      <c r="A120" s="290" t="s">
        <v>134</v>
      </c>
      <c r="B120" s="291" t="s">
        <v>118</v>
      </c>
      <c r="C120" s="499" t="str">
        <f>B20</f>
        <v>Amlodipine Besylate USP</v>
      </c>
      <c r="D120" s="499"/>
      <c r="E120" s="280" t="s">
        <v>119</v>
      </c>
      <c r="F120" s="280"/>
      <c r="G120" s="387">
        <f>F115</f>
        <v>0.8596831518439666</v>
      </c>
      <c r="H120" s="280"/>
      <c r="I120" s="280"/>
    </row>
    <row r="121" spans="1:10" ht="19.5" customHeight="1" thickBot="1" x14ac:dyDescent="0.35">
      <c r="A121" s="435"/>
      <c r="B121" s="435"/>
      <c r="C121" s="436"/>
      <c r="D121" s="436"/>
      <c r="E121" s="436"/>
      <c r="F121" s="436"/>
      <c r="G121" s="436"/>
      <c r="H121" s="436"/>
    </row>
    <row r="122" spans="1:10" ht="18.75" x14ac:dyDescent="0.3">
      <c r="B122" s="500" t="s">
        <v>22</v>
      </c>
      <c r="C122" s="500"/>
      <c r="E122" s="390" t="s">
        <v>23</v>
      </c>
      <c r="F122" s="437"/>
      <c r="G122" s="500" t="s">
        <v>24</v>
      </c>
      <c r="H122" s="500"/>
    </row>
    <row r="123" spans="1:10" ht="69.95" customHeight="1" x14ac:dyDescent="0.3">
      <c r="A123" s="290" t="s">
        <v>25</v>
      </c>
      <c r="B123" s="438"/>
      <c r="C123" s="438"/>
      <c r="E123" s="438"/>
      <c r="F123" s="280"/>
      <c r="G123" s="438"/>
      <c r="H123" s="438"/>
    </row>
    <row r="124" spans="1:10" ht="69.95" customHeight="1" x14ac:dyDescent="0.3">
      <c r="A124" s="290" t="s">
        <v>26</v>
      </c>
      <c r="B124" s="439"/>
      <c r="C124" s="439" t="s">
        <v>149</v>
      </c>
      <c r="E124" s="531">
        <v>42438</v>
      </c>
      <c r="F124" s="280"/>
      <c r="G124" s="440"/>
      <c r="H124" s="440"/>
    </row>
    <row r="125" spans="1:10" ht="18.75" x14ac:dyDescent="0.3">
      <c r="A125" s="337"/>
      <c r="B125" s="337"/>
      <c r="C125" s="337"/>
      <c r="D125" s="337"/>
      <c r="E125" s="337"/>
      <c r="F125" s="339"/>
      <c r="G125" s="337"/>
      <c r="H125" s="337"/>
      <c r="I125" s="280"/>
    </row>
    <row r="126" spans="1:10" ht="18.75" x14ac:dyDescent="0.3">
      <c r="A126" s="337"/>
      <c r="B126" s="337"/>
      <c r="C126" s="337"/>
      <c r="D126" s="337"/>
      <c r="E126" s="337"/>
      <c r="F126" s="339"/>
      <c r="G126" s="337"/>
      <c r="H126" s="337"/>
      <c r="I126" s="280"/>
    </row>
    <row r="127" spans="1:10" ht="18.75" x14ac:dyDescent="0.3">
      <c r="A127" s="337"/>
      <c r="B127" s="337"/>
      <c r="C127" s="337"/>
      <c r="D127" s="337"/>
      <c r="E127" s="337"/>
      <c r="F127" s="339"/>
      <c r="G127" s="337"/>
      <c r="H127" s="337"/>
      <c r="I127" s="280"/>
    </row>
    <row r="128" spans="1:10" ht="18.75" x14ac:dyDescent="0.3">
      <c r="A128" s="337"/>
      <c r="B128" s="337"/>
      <c r="C128" s="337"/>
      <c r="D128" s="337"/>
      <c r="E128" s="337"/>
      <c r="F128" s="339"/>
      <c r="G128" s="337"/>
      <c r="H128" s="337"/>
      <c r="I128" s="280"/>
    </row>
    <row r="129" spans="1:9" ht="18.75" x14ac:dyDescent="0.3">
      <c r="A129" s="337"/>
      <c r="B129" s="337"/>
      <c r="C129" s="337"/>
      <c r="D129" s="337"/>
      <c r="E129" s="337"/>
      <c r="F129" s="339"/>
      <c r="G129" s="337"/>
      <c r="H129" s="337"/>
      <c r="I129" s="280"/>
    </row>
    <row r="130" spans="1:9" ht="18.75" x14ac:dyDescent="0.3">
      <c r="A130" s="337"/>
      <c r="B130" s="337"/>
      <c r="C130" s="337"/>
      <c r="D130" s="337"/>
      <c r="E130" s="337"/>
      <c r="F130" s="339"/>
      <c r="G130" s="337"/>
      <c r="H130" s="337"/>
      <c r="I130" s="280"/>
    </row>
    <row r="131" spans="1:9" ht="18.75" x14ac:dyDescent="0.3">
      <c r="A131" s="337"/>
      <c r="B131" s="337"/>
      <c r="C131" s="337"/>
      <c r="D131" s="337"/>
      <c r="E131" s="337"/>
      <c r="F131" s="339"/>
      <c r="G131" s="337"/>
      <c r="H131" s="337"/>
      <c r="I131" s="280"/>
    </row>
    <row r="132" spans="1:9" ht="18.75" x14ac:dyDescent="0.3">
      <c r="A132" s="337"/>
      <c r="B132" s="337"/>
      <c r="C132" s="337"/>
      <c r="D132" s="337"/>
      <c r="E132" s="337"/>
      <c r="F132" s="339"/>
      <c r="G132" s="337"/>
      <c r="H132" s="337"/>
      <c r="I132" s="280"/>
    </row>
    <row r="133" spans="1:9" ht="18.75" x14ac:dyDescent="0.3">
      <c r="A133" s="337"/>
      <c r="B133" s="337"/>
      <c r="C133" s="337"/>
      <c r="D133" s="337"/>
      <c r="E133" s="337"/>
      <c r="F133" s="339"/>
      <c r="G133" s="337"/>
      <c r="H133" s="337"/>
      <c r="I133" s="280"/>
    </row>
    <row r="250" spans="1:1" x14ac:dyDescent="0.25">
      <c r="A250" s="27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8" workbookViewId="0">
      <selection activeCell="G36" sqref="G36"/>
    </sheetView>
  </sheetViews>
  <sheetFormatPr defaultRowHeight="13.5" x14ac:dyDescent="0.25"/>
  <cols>
    <col min="1" max="1" width="27.5703125" style="231" customWidth="1"/>
    <col min="2" max="2" width="20.42578125" style="231" customWidth="1"/>
    <col min="3" max="3" width="31.85546875" style="231" customWidth="1"/>
    <col min="4" max="4" width="25.85546875" style="231" customWidth="1"/>
    <col min="5" max="5" width="25.7109375" style="231" customWidth="1"/>
    <col min="6" max="6" width="23.140625" style="231" customWidth="1"/>
    <col min="7" max="7" width="28.42578125" style="231" customWidth="1"/>
    <col min="8" max="8" width="21.5703125" style="231" customWidth="1"/>
    <col min="9" max="9" width="9.140625" style="23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167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141</v>
      </c>
      <c r="D17" s="9"/>
      <c r="E17" s="168"/>
    </row>
    <row r="18" spans="1:5" ht="16.5" customHeight="1" x14ac:dyDescent="0.3">
      <c r="A18" s="74" t="s">
        <v>4</v>
      </c>
      <c r="B18" s="231" t="s">
        <v>147</v>
      </c>
      <c r="C18" s="168"/>
      <c r="D18" s="168"/>
      <c r="E18" s="168"/>
    </row>
    <row r="19" spans="1:5" ht="16.5" customHeight="1" x14ac:dyDescent="0.3">
      <c r="A19" s="74" t="s">
        <v>5</v>
      </c>
      <c r="B19" s="12">
        <v>99.21</v>
      </c>
      <c r="C19" s="168"/>
      <c r="D19" s="168"/>
      <c r="E19" s="168"/>
    </row>
    <row r="20" spans="1:5" ht="16.5" customHeight="1" x14ac:dyDescent="0.3">
      <c r="A20" s="8" t="s">
        <v>6</v>
      </c>
      <c r="B20" s="12">
        <v>20</v>
      </c>
      <c r="C20" s="168"/>
      <c r="D20" s="168"/>
      <c r="E20" s="168"/>
    </row>
    <row r="21" spans="1:5" ht="16.5" customHeight="1" x14ac:dyDescent="0.3">
      <c r="A21" s="8" t="s">
        <v>8</v>
      </c>
      <c r="B21" s="13">
        <v>0.02</v>
      </c>
      <c r="C21" s="168"/>
      <c r="D21" s="168"/>
      <c r="E21" s="168"/>
    </row>
    <row r="22" spans="1:5" ht="15.75" customHeight="1" x14ac:dyDescent="0.25">
      <c r="A22" s="168"/>
      <c r="B22" s="443">
        <v>42064</v>
      </c>
      <c r="C22" s="168"/>
      <c r="D22" s="168"/>
      <c r="E22" s="168"/>
    </row>
    <row r="23" spans="1:5" ht="16.5" customHeight="1" x14ac:dyDescent="0.3">
      <c r="A23" s="16" t="s">
        <v>9</v>
      </c>
      <c r="B23" s="15" t="s">
        <v>10</v>
      </c>
      <c r="C23" s="16" t="s">
        <v>11</v>
      </c>
      <c r="D23" s="16" t="s">
        <v>12</v>
      </c>
      <c r="E23" s="16" t="s">
        <v>13</v>
      </c>
    </row>
    <row r="24" spans="1:5" ht="16.5" customHeight="1" x14ac:dyDescent="0.3">
      <c r="A24" s="17">
        <v>1</v>
      </c>
      <c r="B24" s="18">
        <v>21665545</v>
      </c>
      <c r="C24" s="18">
        <v>10527.24</v>
      </c>
      <c r="D24" s="19">
        <v>1.0900000000000001</v>
      </c>
      <c r="E24" s="20">
        <v>11.1</v>
      </c>
    </row>
    <row r="25" spans="1:5" ht="16.5" customHeight="1" x14ac:dyDescent="0.3">
      <c r="A25" s="17">
        <v>2</v>
      </c>
      <c r="B25" s="18">
        <v>21648736</v>
      </c>
      <c r="C25" s="18">
        <v>10490.48</v>
      </c>
      <c r="D25" s="19">
        <v>1.08</v>
      </c>
      <c r="E25" s="19">
        <v>11.1</v>
      </c>
    </row>
    <row r="26" spans="1:5" ht="16.5" customHeight="1" x14ac:dyDescent="0.3">
      <c r="A26" s="17">
        <v>3</v>
      </c>
      <c r="B26" s="18">
        <v>21646769</v>
      </c>
      <c r="C26" s="18">
        <v>10503.47</v>
      </c>
      <c r="D26" s="19">
        <v>1.07</v>
      </c>
      <c r="E26" s="19">
        <v>11.12</v>
      </c>
    </row>
    <row r="27" spans="1:5" ht="16.5" customHeight="1" x14ac:dyDescent="0.3">
      <c r="A27" s="17">
        <v>4</v>
      </c>
      <c r="B27" s="18">
        <v>21656303</v>
      </c>
      <c r="C27" s="18">
        <v>10505.56</v>
      </c>
      <c r="D27" s="19">
        <v>1.08</v>
      </c>
      <c r="E27" s="19">
        <v>11.13</v>
      </c>
    </row>
    <row r="28" spans="1:5" ht="16.5" customHeight="1" x14ac:dyDescent="0.3">
      <c r="A28" s="17">
        <v>5</v>
      </c>
      <c r="B28" s="18">
        <v>21655574</v>
      </c>
      <c r="C28" s="18">
        <v>10504.19</v>
      </c>
      <c r="D28" s="19">
        <v>1.08</v>
      </c>
      <c r="E28" s="19">
        <v>11.13</v>
      </c>
    </row>
    <row r="29" spans="1:5" ht="16.5" customHeight="1" x14ac:dyDescent="0.3">
      <c r="A29" s="17">
        <v>6</v>
      </c>
      <c r="B29" s="21">
        <v>21657030</v>
      </c>
      <c r="C29" s="21">
        <v>10596.62</v>
      </c>
      <c r="D29" s="22">
        <v>1.0900000000000001</v>
      </c>
      <c r="E29" s="22">
        <v>11.13</v>
      </c>
    </row>
    <row r="30" spans="1:5" ht="16.5" customHeight="1" x14ac:dyDescent="0.3">
      <c r="A30" s="23" t="s">
        <v>14</v>
      </c>
      <c r="B30" s="24">
        <f>AVERAGE(B24:B29)</f>
        <v>21654992.833333332</v>
      </c>
      <c r="C30" s="25">
        <f>AVERAGE(C24:C29)</f>
        <v>10521.26</v>
      </c>
      <c r="D30" s="26">
        <f>AVERAGE(D24:D29)</f>
        <v>1.0816666666666668</v>
      </c>
      <c r="E30" s="26">
        <f>AVERAGE(E24:E29)</f>
        <v>11.118333333333334</v>
      </c>
    </row>
    <row r="31" spans="1:5" ht="16.5" customHeight="1" x14ac:dyDescent="0.3">
      <c r="A31" s="27" t="s">
        <v>15</v>
      </c>
      <c r="B31" s="28">
        <f>(STDEV(B24:B29)/B30)</f>
        <v>3.0931610143649366E-4</v>
      </c>
      <c r="C31" s="29"/>
      <c r="D31" s="29"/>
      <c r="E31" s="30"/>
    </row>
    <row r="32" spans="1:5" s="231" customFormat="1" ht="16.5" customHeight="1" x14ac:dyDescent="0.3">
      <c r="A32" s="31" t="s">
        <v>16</v>
      </c>
      <c r="B32" s="32">
        <f>COUNT(B24:B29)</f>
        <v>6</v>
      </c>
      <c r="C32" s="33"/>
      <c r="D32" s="72"/>
      <c r="E32" s="35"/>
    </row>
    <row r="33" spans="1:5" s="231" customFormat="1" ht="15.75" customHeight="1" x14ac:dyDescent="0.25">
      <c r="A33" s="168"/>
      <c r="B33" s="168"/>
      <c r="C33" s="168"/>
      <c r="D33" s="168"/>
      <c r="E33" s="168"/>
    </row>
    <row r="34" spans="1:5" s="231" customFormat="1" ht="16.5" customHeight="1" x14ac:dyDescent="0.3">
      <c r="A34" s="74" t="s">
        <v>17</v>
      </c>
      <c r="B34" s="40" t="s">
        <v>18</v>
      </c>
      <c r="C34" s="39"/>
      <c r="D34" s="39"/>
      <c r="E34" s="39"/>
    </row>
    <row r="35" spans="1:5" ht="16.5" customHeight="1" x14ac:dyDescent="0.3">
      <c r="A35" s="74"/>
      <c r="B35" s="40" t="s">
        <v>19</v>
      </c>
      <c r="C35" s="39"/>
      <c r="D35" s="39"/>
      <c r="E35" s="39"/>
    </row>
    <row r="36" spans="1:5" ht="16.5" customHeight="1" x14ac:dyDescent="0.3">
      <c r="A36" s="74"/>
      <c r="B36" s="40" t="s">
        <v>20</v>
      </c>
      <c r="C36" s="39"/>
      <c r="D36" s="39"/>
      <c r="E36" s="39"/>
    </row>
    <row r="37" spans="1:5" ht="15.75" customHeight="1" x14ac:dyDescent="0.25">
      <c r="A37" s="168"/>
      <c r="B37" s="168"/>
      <c r="C37" s="168"/>
      <c r="D37" s="168"/>
      <c r="E37" s="168"/>
    </row>
    <row r="38" spans="1:5" ht="16.5" customHeight="1" x14ac:dyDescent="0.3">
      <c r="A38" s="167" t="s">
        <v>1</v>
      </c>
      <c r="B38" s="59" t="s">
        <v>21</v>
      </c>
    </row>
    <row r="39" spans="1:5" ht="16.5" customHeight="1" x14ac:dyDescent="0.3">
      <c r="A39" s="74" t="s">
        <v>4</v>
      </c>
      <c r="B39" s="8"/>
      <c r="C39" s="168"/>
      <c r="D39" s="168"/>
      <c r="E39" s="168"/>
    </row>
    <row r="40" spans="1:5" ht="16.5" customHeight="1" x14ac:dyDescent="0.3">
      <c r="A40" s="74" t="s">
        <v>5</v>
      </c>
      <c r="B40" s="12"/>
      <c r="C40" s="168"/>
      <c r="D40" s="168"/>
      <c r="E40" s="168"/>
    </row>
    <row r="41" spans="1:5" ht="16.5" customHeight="1" x14ac:dyDescent="0.3">
      <c r="A41" s="8" t="s">
        <v>6</v>
      </c>
      <c r="B41" s="12"/>
      <c r="C41" s="168"/>
      <c r="D41" s="168"/>
      <c r="E41" s="168"/>
    </row>
    <row r="42" spans="1:5" ht="16.5" customHeight="1" x14ac:dyDescent="0.3">
      <c r="A42" s="8" t="s">
        <v>8</v>
      </c>
      <c r="B42" s="13"/>
      <c r="C42" s="168"/>
      <c r="D42" s="168"/>
      <c r="E42" s="168"/>
    </row>
    <row r="43" spans="1:5" ht="15.75" customHeight="1" x14ac:dyDescent="0.25">
      <c r="A43" s="168"/>
      <c r="B43" s="168"/>
      <c r="C43" s="168"/>
      <c r="D43" s="168"/>
      <c r="E43" s="168"/>
    </row>
    <row r="44" spans="1:5" ht="16.5" customHeight="1" x14ac:dyDescent="0.3">
      <c r="A44" s="16" t="s">
        <v>9</v>
      </c>
      <c r="B44" s="15" t="s">
        <v>10</v>
      </c>
      <c r="C44" s="16" t="s">
        <v>11</v>
      </c>
      <c r="D44" s="16" t="s">
        <v>12</v>
      </c>
      <c r="E44" s="16" t="s">
        <v>13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</row>
    <row r="53" spans="1:7" s="231" customFormat="1" ht="16.5" customHeight="1" x14ac:dyDescent="0.3">
      <c r="A53" s="31" t="s">
        <v>16</v>
      </c>
      <c r="B53" s="32">
        <f>COUNT(B45:B50)</f>
        <v>0</v>
      </c>
      <c r="C53" s="33"/>
      <c r="D53" s="72"/>
      <c r="E53" s="35"/>
    </row>
    <row r="54" spans="1:7" s="231" customFormat="1" ht="15.75" customHeight="1" x14ac:dyDescent="0.25">
      <c r="A54" s="168"/>
      <c r="B54" s="168"/>
      <c r="C54" s="168"/>
      <c r="D54" s="168"/>
      <c r="E54" s="168"/>
    </row>
    <row r="55" spans="1:7" s="231" customFormat="1" ht="16.5" customHeight="1" x14ac:dyDescent="0.3">
      <c r="A55" s="74" t="s">
        <v>17</v>
      </c>
      <c r="B55" s="40" t="s">
        <v>18</v>
      </c>
      <c r="C55" s="39"/>
      <c r="D55" s="39"/>
      <c r="E55" s="39"/>
    </row>
    <row r="56" spans="1:7" ht="16.5" customHeight="1" x14ac:dyDescent="0.3">
      <c r="A56" s="74"/>
      <c r="B56" s="40" t="s">
        <v>19</v>
      </c>
      <c r="C56" s="39"/>
      <c r="D56" s="39"/>
      <c r="E56" s="39"/>
    </row>
    <row r="57" spans="1:7" ht="16.5" customHeight="1" x14ac:dyDescent="0.3">
      <c r="A57" s="74"/>
      <c r="B57" s="40" t="s">
        <v>20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458" t="s">
        <v>22</v>
      </c>
      <c r="C59" s="458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9"/>
      <c r="C60" s="49"/>
      <c r="E60" s="49"/>
      <c r="G60" s="49"/>
    </row>
    <row r="61" spans="1:7" ht="15" customHeight="1" x14ac:dyDescent="0.3">
      <c r="A61" s="47" t="s">
        <v>26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ASSAY</vt:lpstr>
      <vt:lpstr>Uniformity</vt:lpstr>
      <vt:lpstr>Amlodipine</vt:lpstr>
      <vt:lpstr>Amlodipine 2</vt:lpstr>
      <vt:lpstr>SST UNIFORMITY OF CONTENT</vt:lpstr>
      <vt:lpstr>'Amlodipine 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2016-03-09T09:08:55Z</cp:lastPrinted>
  <dcterms:created xsi:type="dcterms:W3CDTF">2005-07-05T10:19:27Z</dcterms:created>
  <dcterms:modified xsi:type="dcterms:W3CDTF">2016-03-09T09:10:48Z</dcterms:modified>
</cp:coreProperties>
</file>