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/>
  </bookViews>
  <sheets>
    <sheet name="SST " sheetId="4" r:id="rId1"/>
    <sheet name="Uniformity" sheetId="2" r:id="rId2"/>
    <sheet name="ATENOLOL" sheetId="5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4" l="1"/>
  <c r="B57" i="5"/>
  <c r="C120" i="5"/>
  <c r="B116" i="5"/>
  <c r="D100" i="5" s="1"/>
  <c r="D101" i="5" s="1"/>
  <c r="G92" i="5" s="1"/>
  <c r="B98" i="5"/>
  <c r="F97" i="5"/>
  <c r="D97" i="5"/>
  <c r="D98" i="5" s="1"/>
  <c r="F95" i="5"/>
  <c r="D95" i="5"/>
  <c r="G94" i="5"/>
  <c r="E94" i="5"/>
  <c r="I92" i="5"/>
  <c r="B87" i="5"/>
  <c r="B81" i="5"/>
  <c r="B83" i="5" s="1"/>
  <c r="F98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F42" i="5"/>
  <c r="I39" i="5" s="1"/>
  <c r="D42" i="5"/>
  <c r="G41" i="5"/>
  <c r="E41" i="5"/>
  <c r="B34" i="5"/>
  <c r="F44" i="5" s="1"/>
  <c r="F45" i="5" s="1"/>
  <c r="F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E93" i="5" l="1"/>
  <c r="E91" i="5"/>
  <c r="D99" i="5"/>
  <c r="G91" i="5"/>
  <c r="F99" i="5"/>
  <c r="G39" i="5"/>
  <c r="G40" i="5"/>
  <c r="D49" i="5"/>
  <c r="G38" i="5"/>
  <c r="G42" i="5" s="1"/>
  <c r="D44" i="5"/>
  <c r="D45" i="5" s="1"/>
  <c r="D46" i="5" s="1"/>
  <c r="E92" i="5"/>
  <c r="G93" i="5"/>
  <c r="D102" i="5"/>
  <c r="E38" i="5" l="1"/>
  <c r="E39" i="5"/>
  <c r="G95" i="5"/>
  <c r="E40" i="5"/>
  <c r="D105" i="5"/>
  <c r="D103" i="5"/>
  <c r="E95" i="5"/>
  <c r="E113" i="5" l="1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D52" i="5"/>
  <c r="D50" i="5"/>
  <c r="E42" i="5"/>
  <c r="E117" i="5" l="1"/>
  <c r="F108" i="5"/>
  <c r="E115" i="5"/>
  <c r="E116" i="5" s="1"/>
  <c r="G64" i="5"/>
  <c r="H64" i="5" s="1"/>
  <c r="G66" i="5"/>
  <c r="H66" i="5" s="1"/>
  <c r="G62" i="5"/>
  <c r="H62" i="5" s="1"/>
  <c r="D51" i="5"/>
  <c r="G70" i="5"/>
  <c r="H70" i="5" s="1"/>
  <c r="G65" i="5"/>
  <c r="H65" i="5" s="1"/>
  <c r="G61" i="5"/>
  <c r="H61" i="5" s="1"/>
  <c r="G68" i="5"/>
  <c r="H68" i="5" s="1"/>
  <c r="G69" i="5"/>
  <c r="H69" i="5" s="1"/>
  <c r="G60" i="5"/>
  <c r="G74" i="5" l="1"/>
  <c r="G72" i="5"/>
  <c r="G73" i="5" s="1"/>
  <c r="H60" i="5"/>
  <c r="F117" i="5"/>
  <c r="F115" i="5"/>
  <c r="H74" i="5" l="1"/>
  <c r="H72" i="5"/>
  <c r="G120" i="5"/>
  <c r="F116" i="5"/>
  <c r="G76" i="5" l="1"/>
  <c r="H73" i="5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<sst xmlns="http://schemas.openxmlformats.org/spreadsheetml/2006/main" count="232" uniqueCount="129">
  <si>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</si>
  <si>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</si>
  <si>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</si>
  <si>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</si>
  <si>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</si>
  <si>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HYPERLOK - 50 TABLETS</t>
  </si>
  <si>
    <t>% age Purity:</t>
  </si>
  <si>
    <t>NDQD201512581</t>
  </si>
  <si>
    <t>Weight (mg):</t>
  </si>
  <si>
    <t>Atenolol B.P</t>
  </si>
  <si>
    <t>Standard Conc (mg/mL):</t>
  </si>
  <si>
    <t>Each tablet contains: Atenolol B.P 50 mg</t>
  </si>
  <si>
    <t>2016-03-21 11:08:13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</si>
  <si>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</si>
  <si>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</si>
  <si>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</si>
  <si>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</si>
  <si>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</si>
  <si>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</si>
  <si>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</si>
  <si>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</si>
  <si>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</si>
  <si>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</si>
  <si>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</si>
  <si>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</si>
  <si>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</si>
  <si>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</si>
  <si>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</si>
  <si>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</si>
  <si>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</si>
  <si>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</si>
  <si>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</si>
  <si>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</si>
  <si>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</si>
  <si>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</si>
  <si>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</si>
  <si>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</si>
  <si>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</si>
  <si>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</si>
  <si>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</si>
  <si>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</si>
  <si>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</si>
  <si>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</si>
  <si>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</si>
  <si>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</si>
  <si>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</si>
  <si>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</si>
  <si>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</si>
  <si>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</si>
  <si>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</si>
  <si>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</si>
  <si>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</si>
  <si>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</si>
  <si>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</si>
  <si>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</si>
  <si>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</si>
  <si>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</si>
  <si>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</si>
  <si>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</si>
  <si>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</si>
  <si>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</si>
  <si>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</si>
  <si>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</si>
  <si>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</si>
  <si>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</si>
  <si>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</si>
  <si>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</si>
  <si>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</si>
  <si>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</si>
  <si>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</si>
  <si>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</si>
  <si>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</si>
  <si>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</si>
  <si>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</si>
  <si>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</si>
  <si>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</si>
  <si>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</si>
  <si>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</si>
  <si>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</si>
  <si>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</si>
  <si>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</si>
  <si>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</si>
  <si>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</si>
  <si>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</si>
  <si>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</si>
  <si>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</si>
  <si>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</si>
  <si>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</si>
  <si>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</si>
  <si>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</si>
  <si>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</si>
  <si>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</si>
  <si>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</si>
  <si>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</si>
  <si>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</si>
  <si>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</si>
  <si>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</si>
  <si>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</si>
  <si>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</si>
  <si>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</si>
  <si>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</si>
  <si>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</si>
  <si>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</si>
  <si>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</si>
  <si>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</si>
  <si>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</si>
  <si>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</si>
  <si>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</si>
  <si>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</si>
  <si>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</si>
  <si>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</si>
  <si>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</si>
  <si>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</si>
  <si>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</si>
  <si>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</si>
  <si>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</si>
  <si>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</si>
  <si>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</si>
  <si>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</si>
  <si>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</si>
  <si>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</si>
  <si>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</si>
  <si>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</si>
  <si>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</si>
  <si>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</si>
  <si>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2015-12-21 12:01:10</t>
  </si>
  <si>
    <t>Atenolol</t>
  </si>
  <si>
    <t>A20 4</t>
  </si>
  <si>
    <t>ATENOLOL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</si>
</sst>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4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B22" sqref="B22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5</v>
      </c>
      <c r="D17" s="63"/>
      <c r="E17" s="64"/>
    </row>
    <row r="18" spans="1:5" ht="16.5" customHeight="1" x14ac:dyDescent="0.3">
      <c r="A18" s="65" t="s">
        <v>4</v>
      </c>
      <c r="B18" s="57" t="s">
        <v>128</v>
      </c>
      <c r="C18" s="64"/>
      <c r="D18" s="64"/>
      <c r="E18" s="64"/>
    </row>
    <row r="19" spans="1:5" ht="16.5" customHeight="1" x14ac:dyDescent="0.3">
      <c r="A19" s="65" t="s">
        <v>6</v>
      </c>
      <c r="B19" s="66">
        <v>100.3</v>
      </c>
      <c r="C19" s="64"/>
      <c r="D19" s="64"/>
      <c r="E19" s="64"/>
    </row>
    <row r="20" spans="1:5" ht="16.5" customHeight="1" x14ac:dyDescent="0.3">
      <c r="A20" s="62" t="s">
        <v>8</v>
      </c>
      <c r="B20" s="66">
        <v>24.54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B20/50*1/50</f>
        <v>9.8159999999999983E-3</v>
      </c>
      <c r="C21" s="64"/>
      <c r="D21" s="64"/>
      <c r="E21" s="64"/>
    </row>
    <row r="22" spans="1:5" ht="15.75" customHeight="1" x14ac:dyDescent="0.25">
      <c r="A22" s="64"/>
      <c r="B22" s="64"/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11503324</v>
      </c>
      <c r="C24" s="71">
        <v>8381.7000000000007</v>
      </c>
      <c r="D24" s="72">
        <v>1.1000000000000001</v>
      </c>
      <c r="E24" s="73">
        <v>7</v>
      </c>
    </row>
    <row r="25" spans="1:5" ht="16.5" customHeight="1" x14ac:dyDescent="0.3">
      <c r="A25" s="70">
        <v>2</v>
      </c>
      <c r="B25" s="71">
        <v>11465804</v>
      </c>
      <c r="C25" s="71">
        <v>8317.7999999999993</v>
      </c>
      <c r="D25" s="72">
        <v>1.1000000000000001</v>
      </c>
      <c r="E25" s="72">
        <v>7</v>
      </c>
    </row>
    <row r="26" spans="1:5" ht="16.5" customHeight="1" x14ac:dyDescent="0.3">
      <c r="A26" s="70">
        <v>3</v>
      </c>
      <c r="B26" s="71">
        <v>11452673</v>
      </c>
      <c r="C26" s="71">
        <v>8289.7000000000007</v>
      </c>
      <c r="D26" s="72">
        <v>1.1000000000000001</v>
      </c>
      <c r="E26" s="72">
        <v>7</v>
      </c>
    </row>
    <row r="27" spans="1:5" ht="16.5" customHeight="1" x14ac:dyDescent="0.3">
      <c r="A27" s="70">
        <v>4</v>
      </c>
      <c r="B27" s="71">
        <v>11479218</v>
      </c>
      <c r="C27" s="71">
        <v>8267.2999999999993</v>
      </c>
      <c r="D27" s="72">
        <v>1.1000000000000001</v>
      </c>
      <c r="E27" s="72">
        <v>7</v>
      </c>
    </row>
    <row r="28" spans="1:5" ht="16.5" customHeight="1" x14ac:dyDescent="0.3">
      <c r="A28" s="70">
        <v>5</v>
      </c>
      <c r="B28" s="71">
        <v>11509907</v>
      </c>
      <c r="C28" s="71">
        <v>8179.4</v>
      </c>
      <c r="D28" s="72">
        <v>1.1000000000000001</v>
      </c>
      <c r="E28" s="72">
        <v>7</v>
      </c>
    </row>
    <row r="29" spans="1:5" ht="16.5" customHeight="1" x14ac:dyDescent="0.3">
      <c r="A29" s="70">
        <v>6</v>
      </c>
      <c r="B29" s="74">
        <v>11469683</v>
      </c>
      <c r="C29" s="74">
        <v>8202.2999999999993</v>
      </c>
      <c r="D29" s="75">
        <v>1.1000000000000001</v>
      </c>
      <c r="E29" s="75">
        <v>7</v>
      </c>
    </row>
    <row r="30" spans="1:5" ht="16.5" customHeight="1" x14ac:dyDescent="0.3">
      <c r="A30" s="76" t="s">
        <v>18</v>
      </c>
      <c r="B30" s="77">
        <f>AVERAGE(B24:B29)</f>
        <v>11480101.5</v>
      </c>
      <c r="C30" s="78">
        <f>AVERAGE(C24:C29)</f>
        <v>8273.0333333333328</v>
      </c>
      <c r="D30" s="79">
        <f>AVERAGE(D24:D29)</f>
        <v>1.0999999999999999</v>
      </c>
      <c r="E30" s="79">
        <f>AVERAGE(E24:E29)</f>
        <v>7</v>
      </c>
    </row>
    <row r="31" spans="1:5" ht="16.5" customHeight="1" x14ac:dyDescent="0.3">
      <c r="A31" s="80" t="s">
        <v>19</v>
      </c>
      <c r="B31" s="81">
        <f>(STDEV(B24:B29)/B30)</f>
        <v>1.9453289139335123E-3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 t="s">
        <v>25</v>
      </c>
    </row>
    <row r="39" spans="1:5" ht="16.5" customHeight="1" x14ac:dyDescent="0.3">
      <c r="A39" s="65" t="s">
        <v>4</v>
      </c>
      <c r="B39" s="62"/>
      <c r="C39" s="64"/>
      <c r="D39" s="64"/>
      <c r="E39" s="64"/>
    </row>
    <row r="40" spans="1:5" ht="16.5" customHeight="1" x14ac:dyDescent="0.3">
      <c r="A40" s="65" t="s">
        <v>6</v>
      </c>
      <c r="B40" s="66"/>
      <c r="C40" s="64"/>
      <c r="D40" s="64"/>
      <c r="E40" s="64"/>
    </row>
    <row r="41" spans="1:5" ht="16.5" customHeight="1" x14ac:dyDescent="0.3">
      <c r="A41" s="62" t="s">
        <v>8</v>
      </c>
      <c r="B41" s="66"/>
      <c r="C41" s="64"/>
      <c r="D41" s="64"/>
      <c r="E41" s="64"/>
    </row>
    <row r="42" spans="1:5" ht="16.5" customHeight="1" x14ac:dyDescent="0.3">
      <c r="A42" s="62" t="s">
        <v>10</v>
      </c>
      <c r="B42" s="67"/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11503324</v>
      </c>
      <c r="C45" s="71">
        <v>8381.7000000000007</v>
      </c>
      <c r="D45" s="72">
        <v>1.1000000000000001</v>
      </c>
      <c r="E45" s="73">
        <v>7</v>
      </c>
    </row>
    <row r="46" spans="1:5" ht="16.5" customHeight="1" x14ac:dyDescent="0.3">
      <c r="A46" s="70">
        <v>2</v>
      </c>
      <c r="B46" s="71">
        <v>11465804</v>
      </c>
      <c r="C46" s="71">
        <v>8317.7999999999993</v>
      </c>
      <c r="D46" s="72">
        <v>1.1000000000000001</v>
      </c>
      <c r="E46" s="72">
        <v>7</v>
      </c>
    </row>
    <row r="47" spans="1:5" ht="16.5" customHeight="1" x14ac:dyDescent="0.3">
      <c r="A47" s="70">
        <v>3</v>
      </c>
      <c r="B47" s="71">
        <v>11452673</v>
      </c>
      <c r="C47" s="71">
        <v>8289.7000000000007</v>
      </c>
      <c r="D47" s="72">
        <v>1.1000000000000001</v>
      </c>
      <c r="E47" s="72">
        <v>7</v>
      </c>
    </row>
    <row r="48" spans="1:5" ht="16.5" customHeight="1" x14ac:dyDescent="0.3">
      <c r="A48" s="70">
        <v>4</v>
      </c>
      <c r="B48" s="71">
        <v>11479218</v>
      </c>
      <c r="C48" s="71">
        <v>8267.2999999999993</v>
      </c>
      <c r="D48" s="72">
        <v>1.1000000000000001</v>
      </c>
      <c r="E48" s="72">
        <v>7</v>
      </c>
    </row>
    <row r="49" spans="1:7" ht="16.5" customHeight="1" x14ac:dyDescent="0.3">
      <c r="A49" s="70">
        <v>5</v>
      </c>
      <c r="B49" s="71">
        <v>11509907</v>
      </c>
      <c r="C49" s="71">
        <v>8179.4</v>
      </c>
      <c r="D49" s="72">
        <v>1.1000000000000001</v>
      </c>
      <c r="E49" s="72">
        <v>7</v>
      </c>
    </row>
    <row r="50" spans="1:7" ht="16.5" customHeight="1" x14ac:dyDescent="0.3">
      <c r="A50" s="70">
        <v>6</v>
      </c>
      <c r="B50" s="74">
        <v>11469683</v>
      </c>
      <c r="C50" s="74">
        <v>8202.2999999999993</v>
      </c>
      <c r="D50" s="75">
        <v>1.1000000000000001</v>
      </c>
      <c r="E50" s="75">
        <v>7</v>
      </c>
    </row>
    <row r="51" spans="1:7" ht="16.5" customHeight="1" x14ac:dyDescent="0.3">
      <c r="A51" s="76" t="s">
        <v>18</v>
      </c>
      <c r="B51" s="77">
        <f>AVERAGE(B45:B50)</f>
        <v>11480101.5</v>
      </c>
      <c r="C51" s="78">
        <f>AVERAGE(C45:C50)</f>
        <v>8273.0333333333328</v>
      </c>
      <c r="D51" s="79">
        <f>AVERAGE(D45:D50)</f>
        <v>1.0999999999999999</v>
      </c>
      <c r="E51" s="79">
        <f>AVERAGE(E45:E50)</f>
        <v>7</v>
      </c>
    </row>
    <row r="52" spans="1:7" ht="16.5" customHeight="1" x14ac:dyDescent="0.3">
      <c r="A52" s="80" t="s">
        <v>19</v>
      </c>
      <c r="B52" s="81">
        <f>(STDEV(B45:B50)/B51)</f>
        <v>1.9453289139335123E-3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26</v>
      </c>
      <c r="C59" s="95"/>
      <c r="E59" s="96" t="s">
        <v>27</v>
      </c>
      <c r="F59" s="97"/>
      <c r="G59" s="96" t="s">
        <v>28</v>
      </c>
    </row>
    <row r="60" spans="1:7" ht="15" customHeight="1" x14ac:dyDescent="0.3">
      <c r="A60" s="98" t="s">
        <v>29</v>
      </c>
      <c r="B60" s="99"/>
      <c r="C60" s="99"/>
      <c r="E60" s="99"/>
      <c r="G60" s="99"/>
    </row>
    <row r="61" spans="1:7" ht="15" customHeight="1" x14ac:dyDescent="0.3">
      <c r="A61" s="98" t="s">
        <v>30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31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32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33</v>
      </c>
      <c r="B14" s="55"/>
      <c r="C14" s="10" t="s">
        <v>5</v>
      </c>
    </row>
    <row r="15" spans="1:7" ht="16.5" customHeight="1" x14ac:dyDescent="0.3">
      <c r="A15" s="55" t="s">
        <v>34</v>
      </c>
      <c r="B15" s="55"/>
      <c r="C15" s="10" t="s">
        <v>7</v>
      </c>
    </row>
    <row r="16" spans="1:7" ht="16.5" customHeight="1" x14ac:dyDescent="0.3">
      <c r="A16" s="55" t="s">
        <v>35</v>
      </c>
      <c r="B16" s="55"/>
      <c r="C16" s="10" t="s">
        <v>9</v>
      </c>
    </row>
    <row r="17" spans="1:5" ht="16.5" customHeight="1" x14ac:dyDescent="0.3">
      <c r="A17" s="55" t="s">
        <v>36</v>
      </c>
      <c r="B17" s="55"/>
      <c r="C17" s="10" t="s">
        <v>11</v>
      </c>
    </row>
    <row r="18" spans="1:5" ht="16.5" customHeight="1" x14ac:dyDescent="0.3">
      <c r="A18" s="55" t="s">
        <v>37</v>
      </c>
      <c r="B18" s="55"/>
      <c r="C18" s="47" t="s">
        <v>12</v>
      </c>
    </row>
    <row r="19" spans="1:5" ht="16.5" customHeight="1" x14ac:dyDescent="0.3">
      <c r="A19" s="55" t="s">
        <v>38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39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153.91999999999999</v>
      </c>
      <c r="D24" s="37">
        <f t="shared" ref="D24:D43" si="0">(C24-$C$46)/$C$46</f>
        <v>1.2731519557851309E-2</v>
      </c>
      <c r="E24" s="3"/>
    </row>
    <row r="25" spans="1:5" ht="15.75" customHeight="1" x14ac:dyDescent="0.3">
      <c r="C25" s="45">
        <v>150.74</v>
      </c>
      <c r="D25" s="38">
        <f t="shared" si="0"/>
        <v>-8.1915978550511429E-3</v>
      </c>
      <c r="E25" s="3"/>
    </row>
    <row r="26" spans="1:5" ht="15.75" customHeight="1" x14ac:dyDescent="0.3">
      <c r="C26" s="45">
        <v>152.87</v>
      </c>
      <c r="D26" s="38">
        <f t="shared" si="0"/>
        <v>5.8229430535911304E-3</v>
      </c>
      <c r="E26" s="3"/>
    </row>
    <row r="27" spans="1:5" ht="15.75" customHeight="1" x14ac:dyDescent="0.3">
      <c r="C27" s="45">
        <v>153.22</v>
      </c>
      <c r="D27" s="38">
        <f t="shared" si="0"/>
        <v>8.1258018883445231E-3</v>
      </c>
      <c r="E27" s="3"/>
    </row>
    <row r="28" spans="1:5" ht="15.75" customHeight="1" x14ac:dyDescent="0.3">
      <c r="C28" s="45">
        <v>152.4</v>
      </c>
      <c r="D28" s="38">
        <f t="shared" si="0"/>
        <v>2.7305326183508175E-3</v>
      </c>
      <c r="E28" s="3"/>
    </row>
    <row r="29" spans="1:5" ht="15.75" customHeight="1" x14ac:dyDescent="0.3">
      <c r="C29" s="45">
        <v>153.83000000000001</v>
      </c>
      <c r="D29" s="38">
        <f t="shared" si="0"/>
        <v>1.2139355857486307E-2</v>
      </c>
      <c r="E29" s="3"/>
    </row>
    <row r="30" spans="1:5" ht="15.75" customHeight="1" x14ac:dyDescent="0.3">
      <c r="C30" s="45">
        <v>151.5</v>
      </c>
      <c r="D30" s="38">
        <f t="shared" si="0"/>
        <v>-3.1911043853008977E-3</v>
      </c>
      <c r="E30" s="3"/>
    </row>
    <row r="31" spans="1:5" ht="15.75" customHeight="1" x14ac:dyDescent="0.3">
      <c r="C31" s="45">
        <v>154.35</v>
      </c>
      <c r="D31" s="38">
        <f t="shared" si="0"/>
        <v>1.5560746126262711E-2</v>
      </c>
      <c r="E31" s="3"/>
    </row>
    <row r="32" spans="1:5" ht="15.75" customHeight="1" x14ac:dyDescent="0.3">
      <c r="C32" s="45">
        <v>150.66999999999999</v>
      </c>
      <c r="D32" s="38">
        <f t="shared" si="0"/>
        <v>-8.652169622001972E-3</v>
      </c>
      <c r="E32" s="3"/>
    </row>
    <row r="33" spans="1:7" ht="15.75" customHeight="1" x14ac:dyDescent="0.3">
      <c r="C33" s="45">
        <v>148.57</v>
      </c>
      <c r="D33" s="38">
        <f t="shared" si="0"/>
        <v>-2.2469322630522516E-2</v>
      </c>
      <c r="E33" s="3"/>
    </row>
    <row r="34" spans="1:7" ht="15.75" customHeight="1" x14ac:dyDescent="0.3">
      <c r="C34" s="45">
        <v>150.34</v>
      </c>
      <c r="D34" s="38">
        <f t="shared" si="0"/>
        <v>-1.0823436523340816E-2</v>
      </c>
      <c r="E34" s="3"/>
    </row>
    <row r="35" spans="1:7" ht="15.75" customHeight="1" x14ac:dyDescent="0.3">
      <c r="C35" s="45">
        <v>150.66999999999999</v>
      </c>
      <c r="D35" s="38">
        <f t="shared" si="0"/>
        <v>-8.652169622001972E-3</v>
      </c>
      <c r="E35" s="3"/>
    </row>
    <row r="36" spans="1:7" ht="15.75" customHeight="1" x14ac:dyDescent="0.3">
      <c r="C36" s="45">
        <v>150.32</v>
      </c>
      <c r="D36" s="38">
        <f t="shared" si="0"/>
        <v>-1.0955028456755365E-2</v>
      </c>
      <c r="E36" s="3"/>
    </row>
    <row r="37" spans="1:7" ht="15.75" customHeight="1" x14ac:dyDescent="0.3">
      <c r="C37" s="45">
        <v>155.76</v>
      </c>
      <c r="D37" s="38">
        <f t="shared" si="0"/>
        <v>2.4837977431983651E-2</v>
      </c>
      <c r="E37" s="3"/>
    </row>
    <row r="38" spans="1:7" ht="15.75" customHeight="1" x14ac:dyDescent="0.3">
      <c r="C38" s="45">
        <v>152.47</v>
      </c>
      <c r="D38" s="38">
        <f t="shared" si="0"/>
        <v>3.1911043853014589E-3</v>
      </c>
      <c r="E38" s="3"/>
    </row>
    <row r="39" spans="1:7" ht="15.75" customHeight="1" x14ac:dyDescent="0.3">
      <c r="C39" s="45">
        <v>152.69999999999999</v>
      </c>
      <c r="D39" s="38">
        <f t="shared" si="0"/>
        <v>4.7044116195679312E-3</v>
      </c>
      <c r="E39" s="3"/>
    </row>
    <row r="40" spans="1:7" ht="15.75" customHeight="1" x14ac:dyDescent="0.3">
      <c r="C40" s="45">
        <v>151.79</v>
      </c>
      <c r="D40" s="38">
        <f t="shared" si="0"/>
        <v>-1.2830213507909649E-3</v>
      </c>
      <c r="E40" s="3"/>
    </row>
    <row r="41" spans="1:7" ht="15.75" customHeight="1" x14ac:dyDescent="0.3">
      <c r="C41" s="45">
        <v>150.35</v>
      </c>
      <c r="D41" s="38">
        <f t="shared" si="0"/>
        <v>-1.0757640556633634E-2</v>
      </c>
      <c r="E41" s="3"/>
    </row>
    <row r="42" spans="1:7" ht="15.75" customHeight="1" x14ac:dyDescent="0.3">
      <c r="C42" s="45">
        <v>152.30000000000001</v>
      </c>
      <c r="D42" s="38">
        <f t="shared" si="0"/>
        <v>2.0725729512784462E-3</v>
      </c>
      <c r="E42" s="3"/>
    </row>
    <row r="43" spans="1:7" ht="16.5" customHeight="1" x14ac:dyDescent="0.3">
      <c r="C43" s="46">
        <v>150.93</v>
      </c>
      <c r="D43" s="39">
        <f t="shared" si="0"/>
        <v>-6.9414744876135819E-3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3039.6999999999994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151.98499999999996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8">
        <f>C46</f>
        <v>151.98499999999996</v>
      </c>
      <c r="C49" s="43">
        <f>-IF(C46&lt;=80,10%,IF(C46&lt;250,7.5%,5%))</f>
        <v>-7.4999999999999997E-2</v>
      </c>
      <c r="D49" s="31">
        <f>IF(C46&lt;=80,C46*0.9,IF(C46&lt;250,C46*0.925,C46*0.95))</f>
        <v>140.58612499999995</v>
      </c>
    </row>
    <row r="50" spans="1:6" ht="17.25" customHeight="1" x14ac:dyDescent="0.3">
      <c r="B50" s="49"/>
      <c r="C50" s="44">
        <f>IF(C46&lt;=80, 10%, IF(C46&lt;250, 7.5%, 5%))</f>
        <v>7.4999999999999997E-2</v>
      </c>
      <c r="D50" s="31">
        <f>IF(C46&lt;=80, C46*1.1, IF(C46&lt;250, C46*1.075, C46*1.05))</f>
        <v>163.38387499999996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3" zoomScale="55" zoomScaleNormal="40" zoomScalePageLayoutView="55" workbookViewId="0">
      <selection activeCell="G103" sqref="G103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10"/>
  </cols>
  <sheetData>
    <row r="1" spans="1:9" ht="18.75" customHeight="1" x14ac:dyDescent="0.25">
      <c r="A1" s="102" t="s">
        <v>45</v>
      </c>
      <c r="B1" s="102"/>
      <c r="C1" s="102"/>
      <c r="D1" s="102"/>
      <c r="E1" s="102"/>
      <c r="F1" s="102"/>
      <c r="G1" s="102"/>
      <c r="H1" s="102"/>
      <c r="I1" s="102"/>
    </row>
    <row r="2" spans="1:9" ht="18.7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8.7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8.7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8.75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8.7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8.75" customHeight="1" x14ac:dyDescent="0.25">
      <c r="A7" s="102"/>
      <c r="B7" s="102"/>
      <c r="C7" s="102"/>
      <c r="D7" s="102"/>
      <c r="E7" s="102"/>
      <c r="F7" s="102"/>
      <c r="G7" s="102"/>
      <c r="H7" s="102"/>
      <c r="I7" s="102"/>
    </row>
    <row r="8" spans="1:9" x14ac:dyDescent="0.25">
      <c r="A8" s="104" t="s">
        <v>46</v>
      </c>
      <c r="B8" s="104"/>
      <c r="C8" s="104"/>
      <c r="D8" s="104"/>
      <c r="E8" s="104"/>
      <c r="F8" s="104"/>
      <c r="G8" s="104"/>
      <c r="H8" s="104"/>
      <c r="I8" s="104"/>
    </row>
    <row r="9" spans="1:9" x14ac:dyDescent="0.25">
      <c r="A9" s="104"/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x14ac:dyDescent="0.25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 x14ac:dyDescent="0.2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x14ac:dyDescent="0.25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x14ac:dyDescent="0.25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 x14ac:dyDescent="0.35">
      <c r="A15" s="105"/>
    </row>
    <row r="16" spans="1:9" ht="19.5" customHeight="1" thickBot="1" x14ac:dyDescent="0.35">
      <c r="A16" s="106" t="s">
        <v>31</v>
      </c>
      <c r="B16" s="107"/>
      <c r="C16" s="107"/>
      <c r="D16" s="107"/>
      <c r="E16" s="107"/>
      <c r="F16" s="107"/>
      <c r="G16" s="107"/>
      <c r="H16" s="108"/>
    </row>
    <row r="17" spans="1:14" ht="20.25" customHeight="1" x14ac:dyDescent="0.25">
      <c r="A17" s="109" t="s">
        <v>47</v>
      </c>
      <c r="B17" s="109"/>
      <c r="C17" s="109"/>
      <c r="D17" s="109"/>
      <c r="E17" s="109"/>
      <c r="F17" s="109"/>
      <c r="G17" s="109"/>
      <c r="H17" s="109"/>
    </row>
    <row r="18" spans="1:14" ht="26.25" customHeight="1" x14ac:dyDescent="0.4">
      <c r="A18" s="111" t="s">
        <v>33</v>
      </c>
      <c r="B18" s="112" t="s">
        <v>5</v>
      </c>
      <c r="C18" s="112"/>
      <c r="D18" s="113"/>
      <c r="E18" s="114"/>
      <c r="F18" s="115"/>
      <c r="G18" s="115"/>
      <c r="H18" s="115"/>
    </row>
    <row r="19" spans="1:14" ht="26.25" customHeight="1" x14ac:dyDescent="0.4">
      <c r="A19" s="111" t="s">
        <v>34</v>
      </c>
      <c r="B19" s="116" t="s">
        <v>7</v>
      </c>
      <c r="C19" s="115">
        <v>29</v>
      </c>
      <c r="D19" s="115"/>
      <c r="E19" s="115"/>
      <c r="F19" s="115"/>
      <c r="G19" s="115"/>
      <c r="H19" s="115"/>
    </row>
    <row r="20" spans="1:14" ht="26.25" customHeight="1" x14ac:dyDescent="0.4">
      <c r="A20" s="111" t="s">
        <v>35</v>
      </c>
      <c r="B20" s="117" t="s">
        <v>9</v>
      </c>
      <c r="C20" s="117"/>
      <c r="D20" s="115"/>
      <c r="E20" s="115"/>
      <c r="F20" s="115"/>
      <c r="G20" s="115"/>
      <c r="H20" s="115"/>
    </row>
    <row r="21" spans="1:14" ht="26.25" customHeight="1" x14ac:dyDescent="0.4">
      <c r="A21" s="111" t="s">
        <v>36</v>
      </c>
      <c r="B21" s="117" t="s">
        <v>11</v>
      </c>
      <c r="C21" s="117"/>
      <c r="D21" s="117"/>
      <c r="E21" s="117"/>
      <c r="F21" s="117"/>
      <c r="G21" s="117"/>
      <c r="H21" s="117"/>
      <c r="I21" s="118"/>
    </row>
    <row r="22" spans="1:14" ht="26.25" customHeight="1" x14ac:dyDescent="0.4">
      <c r="A22" s="111" t="s">
        <v>37</v>
      </c>
      <c r="B22" s="119" t="s">
        <v>125</v>
      </c>
      <c r="C22" s="115"/>
      <c r="D22" s="115"/>
      <c r="E22" s="115"/>
      <c r="F22" s="115"/>
      <c r="G22" s="115"/>
      <c r="H22" s="115"/>
    </row>
    <row r="23" spans="1:14" ht="26.25" customHeight="1" x14ac:dyDescent="0.4">
      <c r="A23" s="111" t="s">
        <v>38</v>
      </c>
      <c r="B23" s="119"/>
      <c r="C23" s="115"/>
      <c r="D23" s="115"/>
      <c r="E23" s="115"/>
      <c r="F23" s="115"/>
      <c r="G23" s="115"/>
      <c r="H23" s="115"/>
    </row>
    <row r="24" spans="1:14" ht="18.75" x14ac:dyDescent="0.3">
      <c r="A24" s="111"/>
      <c r="B24" s="120"/>
    </row>
    <row r="25" spans="1:14" ht="18.75" x14ac:dyDescent="0.3">
      <c r="A25" s="121" t="s">
        <v>1</v>
      </c>
      <c r="B25" s="120"/>
    </row>
    <row r="26" spans="1:14" ht="26.25" customHeight="1" x14ac:dyDescent="0.4">
      <c r="A26" s="122" t="s">
        <v>4</v>
      </c>
      <c r="B26" s="112" t="s">
        <v>126</v>
      </c>
      <c r="C26" s="112"/>
    </row>
    <row r="27" spans="1:14" ht="26.25" customHeight="1" x14ac:dyDescent="0.4">
      <c r="A27" s="123" t="s">
        <v>48</v>
      </c>
      <c r="B27" s="124" t="s">
        <v>127</v>
      </c>
      <c r="C27" s="124"/>
    </row>
    <row r="28" spans="1:14" ht="27" customHeight="1" thickBot="1" x14ac:dyDescent="0.45">
      <c r="A28" s="123" t="s">
        <v>6</v>
      </c>
      <c r="B28" s="125">
        <v>100.3</v>
      </c>
    </row>
    <row r="29" spans="1:14" s="130" customFormat="1" ht="27" customHeight="1" thickBot="1" x14ac:dyDescent="0.45">
      <c r="A29" s="123" t="s">
        <v>49</v>
      </c>
      <c r="B29" s="126">
        <v>0</v>
      </c>
      <c r="C29" s="127" t="s">
        <v>50</v>
      </c>
      <c r="D29" s="128"/>
      <c r="E29" s="128"/>
      <c r="F29" s="128"/>
      <c r="G29" s="129"/>
      <c r="I29" s="131"/>
      <c r="J29" s="131"/>
      <c r="K29" s="131"/>
      <c r="L29" s="131"/>
    </row>
    <row r="30" spans="1:14" s="130" customFormat="1" ht="19.5" customHeight="1" thickBot="1" x14ac:dyDescent="0.35">
      <c r="A30" s="123" t="s">
        <v>51</v>
      </c>
      <c r="B30" s="132">
        <f>B28-B29</f>
        <v>100.3</v>
      </c>
      <c r="C30" s="133"/>
      <c r="D30" s="133"/>
      <c r="E30" s="133"/>
      <c r="F30" s="133"/>
      <c r="G30" s="134"/>
      <c r="I30" s="131"/>
      <c r="J30" s="131"/>
      <c r="K30" s="131"/>
      <c r="L30" s="131"/>
    </row>
    <row r="31" spans="1:14" s="130" customFormat="1" ht="27" customHeight="1" thickBot="1" x14ac:dyDescent="0.45">
      <c r="A31" s="123" t="s">
        <v>52</v>
      </c>
      <c r="B31" s="135">
        <v>1</v>
      </c>
      <c r="C31" s="136" t="s">
        <v>53</v>
      </c>
      <c r="D31" s="137"/>
      <c r="E31" s="137"/>
      <c r="F31" s="137"/>
      <c r="G31" s="137"/>
      <c r="H31" s="138"/>
      <c r="I31" s="131"/>
      <c r="J31" s="131"/>
      <c r="K31" s="131"/>
      <c r="L31" s="131"/>
    </row>
    <row r="32" spans="1:14" s="130" customFormat="1" ht="27" customHeight="1" thickBot="1" x14ac:dyDescent="0.45">
      <c r="A32" s="123" t="s">
        <v>54</v>
      </c>
      <c r="B32" s="135">
        <v>1</v>
      </c>
      <c r="C32" s="136" t="s">
        <v>55</v>
      </c>
      <c r="D32" s="137"/>
      <c r="E32" s="137"/>
      <c r="F32" s="137"/>
      <c r="G32" s="137"/>
      <c r="H32" s="138"/>
      <c r="I32" s="131"/>
      <c r="J32" s="131"/>
      <c r="K32" s="131"/>
      <c r="L32" s="139"/>
      <c r="M32" s="139"/>
      <c r="N32" s="140"/>
    </row>
    <row r="33" spans="1:14" s="130" customFormat="1" ht="17.25" customHeight="1" x14ac:dyDescent="0.3">
      <c r="A33" s="123"/>
      <c r="B33" s="141"/>
      <c r="C33" s="142"/>
      <c r="D33" s="142"/>
      <c r="E33" s="142"/>
      <c r="F33" s="142"/>
      <c r="G33" s="142"/>
      <c r="H33" s="142"/>
      <c r="I33" s="131"/>
      <c r="J33" s="131"/>
      <c r="K33" s="131"/>
      <c r="L33" s="139"/>
      <c r="M33" s="139"/>
      <c r="N33" s="140"/>
    </row>
    <row r="34" spans="1:14" s="130" customFormat="1" ht="18.75" x14ac:dyDescent="0.3">
      <c r="A34" s="123" t="s">
        <v>56</v>
      </c>
      <c r="B34" s="143">
        <f>B31/B32</f>
        <v>1</v>
      </c>
      <c r="C34" s="105" t="s">
        <v>57</v>
      </c>
      <c r="D34" s="105"/>
      <c r="E34" s="105"/>
      <c r="F34" s="105"/>
      <c r="G34" s="105"/>
      <c r="I34" s="131"/>
      <c r="J34" s="131"/>
      <c r="K34" s="131"/>
      <c r="L34" s="139"/>
      <c r="M34" s="139"/>
      <c r="N34" s="140"/>
    </row>
    <row r="35" spans="1:14" s="130" customFormat="1" ht="19.5" customHeight="1" thickBot="1" x14ac:dyDescent="0.35">
      <c r="A35" s="123"/>
      <c r="B35" s="132"/>
      <c r="G35" s="105"/>
      <c r="I35" s="131"/>
      <c r="J35" s="131"/>
      <c r="K35" s="131"/>
      <c r="L35" s="139"/>
      <c r="M35" s="139"/>
      <c r="N35" s="140"/>
    </row>
    <row r="36" spans="1:14" s="130" customFormat="1" ht="27" customHeight="1" thickBot="1" x14ac:dyDescent="0.45">
      <c r="A36" s="144" t="s">
        <v>58</v>
      </c>
      <c r="B36" s="145">
        <v>50</v>
      </c>
      <c r="C36" s="105"/>
      <c r="D36" s="146" t="s">
        <v>59</v>
      </c>
      <c r="E36" s="147"/>
      <c r="F36" s="146" t="s">
        <v>60</v>
      </c>
      <c r="G36" s="148"/>
      <c r="J36" s="131"/>
      <c r="K36" s="131"/>
      <c r="L36" s="139"/>
      <c r="M36" s="139"/>
      <c r="N36" s="140"/>
    </row>
    <row r="37" spans="1:14" s="130" customFormat="1" ht="27" customHeight="1" thickBot="1" x14ac:dyDescent="0.45">
      <c r="A37" s="149" t="s">
        <v>61</v>
      </c>
      <c r="B37" s="150">
        <v>1</v>
      </c>
      <c r="C37" s="151" t="s">
        <v>62</v>
      </c>
      <c r="D37" s="152" t="s">
        <v>63</v>
      </c>
      <c r="E37" s="153" t="s">
        <v>64</v>
      </c>
      <c r="F37" s="152" t="s">
        <v>63</v>
      </c>
      <c r="G37" s="154" t="s">
        <v>64</v>
      </c>
      <c r="I37" s="155" t="s">
        <v>65</v>
      </c>
      <c r="J37" s="131"/>
      <c r="K37" s="131"/>
      <c r="L37" s="139"/>
      <c r="M37" s="139"/>
      <c r="N37" s="140"/>
    </row>
    <row r="38" spans="1:14" s="130" customFormat="1" ht="26.25" customHeight="1" x14ac:dyDescent="0.4">
      <c r="A38" s="149" t="s">
        <v>66</v>
      </c>
      <c r="B38" s="150">
        <v>50</v>
      </c>
      <c r="C38" s="156">
        <v>1</v>
      </c>
      <c r="D38" s="157">
        <v>11490398</v>
      </c>
      <c r="E38" s="158">
        <f>IF(ISBLANK(D38),"-",$D$48/$D$45*D38)</f>
        <v>11670772.117226154</v>
      </c>
      <c r="F38" s="157">
        <v>12912131</v>
      </c>
      <c r="G38" s="159">
        <f>IF(ISBLANK(F38),"-",$D$48/$F$45*F38)</f>
        <v>11771681.116124926</v>
      </c>
      <c r="I38" s="160"/>
      <c r="J38" s="131"/>
      <c r="K38" s="131"/>
      <c r="L38" s="139"/>
      <c r="M38" s="139"/>
      <c r="N38" s="140"/>
    </row>
    <row r="39" spans="1:14" s="130" customFormat="1" ht="26.25" customHeight="1" x14ac:dyDescent="0.4">
      <c r="A39" s="149" t="s">
        <v>67</v>
      </c>
      <c r="B39" s="150">
        <v>1</v>
      </c>
      <c r="C39" s="161">
        <v>2</v>
      </c>
      <c r="D39" s="162">
        <v>11493685</v>
      </c>
      <c r="E39" s="163">
        <f>IF(ISBLANK(D39),"-",$D$48/$D$45*D39)</f>
        <v>11674110.715936949</v>
      </c>
      <c r="F39" s="162">
        <v>12893532</v>
      </c>
      <c r="G39" s="164">
        <f>IF(ISBLANK(F39),"-",$D$48/$F$45*F39)</f>
        <v>11754724.852509044</v>
      </c>
      <c r="I39" s="165">
        <f>ABS((F43/D43*D42)-F42)/D42</f>
        <v>7.75240243724277E-3</v>
      </c>
      <c r="J39" s="131"/>
      <c r="K39" s="131"/>
      <c r="L39" s="139"/>
      <c r="M39" s="139"/>
      <c r="N39" s="140"/>
    </row>
    <row r="40" spans="1:14" ht="26.25" customHeight="1" x14ac:dyDescent="0.4">
      <c r="A40" s="149" t="s">
        <v>68</v>
      </c>
      <c r="B40" s="150">
        <v>1</v>
      </c>
      <c r="C40" s="161">
        <v>3</v>
      </c>
      <c r="D40" s="162">
        <v>11464205</v>
      </c>
      <c r="E40" s="163">
        <f>IF(ISBLANK(D40),"-",$D$48/$D$45*D40)</f>
        <v>11644167.944414515</v>
      </c>
      <c r="F40" s="162">
        <v>12840212</v>
      </c>
      <c r="G40" s="164">
        <f>IF(ISBLANK(F40),"-",$D$48/$F$45*F40)</f>
        <v>11706114.28333872</v>
      </c>
      <c r="I40" s="165"/>
      <c r="L40" s="139"/>
      <c r="M40" s="139"/>
      <c r="N40" s="105"/>
    </row>
    <row r="41" spans="1:14" ht="27" customHeight="1" thickBot="1" x14ac:dyDescent="0.45">
      <c r="A41" s="149" t="s">
        <v>69</v>
      </c>
      <c r="B41" s="150">
        <v>1</v>
      </c>
      <c r="C41" s="166">
        <v>4</v>
      </c>
      <c r="D41" s="167"/>
      <c r="E41" s="168" t="str">
        <f>IF(ISBLANK(D41),"-",$D$48/$D$45*D41)</f>
        <v>-</v>
      </c>
      <c r="F41" s="167"/>
      <c r="G41" s="169" t="str">
        <f>IF(ISBLANK(F41),"-",$D$48/$F$45*F41)</f>
        <v>-</v>
      </c>
      <c r="I41" s="170"/>
      <c r="L41" s="139"/>
      <c r="M41" s="139"/>
      <c r="N41" s="105"/>
    </row>
    <row r="42" spans="1:14" ht="27" customHeight="1" thickBot="1" x14ac:dyDescent="0.45">
      <c r="A42" s="149" t="s">
        <v>70</v>
      </c>
      <c r="B42" s="150">
        <v>1</v>
      </c>
      <c r="C42" s="171" t="s">
        <v>71</v>
      </c>
      <c r="D42" s="172">
        <f>AVERAGE(D38:D41)</f>
        <v>11482762.666666666</v>
      </c>
      <c r="E42" s="173">
        <f>AVERAGE(E38:E41)</f>
        <v>11663016.925859207</v>
      </c>
      <c r="F42" s="172">
        <f>AVERAGE(F38:F41)</f>
        <v>12881958.333333334</v>
      </c>
      <c r="G42" s="174">
        <f>AVERAGE(G38:G41)</f>
        <v>11744173.41732423</v>
      </c>
      <c r="H42" s="175"/>
    </row>
    <row r="43" spans="1:14" ht="26.25" customHeight="1" x14ac:dyDescent="0.4">
      <c r="A43" s="149" t="s">
        <v>72</v>
      </c>
      <c r="B43" s="150">
        <v>1</v>
      </c>
      <c r="C43" s="176" t="s">
        <v>73</v>
      </c>
      <c r="D43" s="177">
        <v>24.54</v>
      </c>
      <c r="E43" s="105"/>
      <c r="F43" s="177">
        <v>27.34</v>
      </c>
      <c r="H43" s="175"/>
    </row>
    <row r="44" spans="1:14" ht="26.25" customHeight="1" x14ac:dyDescent="0.4">
      <c r="A44" s="149" t="s">
        <v>74</v>
      </c>
      <c r="B44" s="150">
        <v>1</v>
      </c>
      <c r="C44" s="178" t="s">
        <v>75</v>
      </c>
      <c r="D44" s="179">
        <f>D43*$B$34</f>
        <v>24.54</v>
      </c>
      <c r="E44" s="180"/>
      <c r="F44" s="179">
        <f>F43*$B$34</f>
        <v>27.34</v>
      </c>
      <c r="H44" s="175"/>
    </row>
    <row r="45" spans="1:14" ht="19.5" customHeight="1" thickBot="1" x14ac:dyDescent="0.35">
      <c r="A45" s="149" t="s">
        <v>76</v>
      </c>
      <c r="B45" s="161">
        <f>(B44/B43)*(B42/B41)*(B40/B39)*(B38/B37)*B36</f>
        <v>2500</v>
      </c>
      <c r="C45" s="178" t="s">
        <v>77</v>
      </c>
      <c r="D45" s="181">
        <f>D44*$B$30/100</f>
        <v>24.613619999999997</v>
      </c>
      <c r="E45" s="182"/>
      <c r="F45" s="181">
        <f>F44*$B$30/100</f>
        <v>27.422019999999996</v>
      </c>
      <c r="H45" s="175"/>
    </row>
    <row r="46" spans="1:14" ht="19.5" customHeight="1" thickBot="1" x14ac:dyDescent="0.35">
      <c r="A46" s="183" t="s">
        <v>78</v>
      </c>
      <c r="B46" s="184"/>
      <c r="C46" s="178" t="s">
        <v>79</v>
      </c>
      <c r="D46" s="185">
        <f>D45/$B$45</f>
        <v>9.8454479999999997E-3</v>
      </c>
      <c r="E46" s="186"/>
      <c r="F46" s="187">
        <f>F45/$B$45</f>
        <v>1.0968807999999998E-2</v>
      </c>
      <c r="H46" s="175"/>
    </row>
    <row r="47" spans="1:14" ht="27" customHeight="1" thickBot="1" x14ac:dyDescent="0.45">
      <c r="A47" s="188"/>
      <c r="B47" s="189"/>
      <c r="C47" s="190" t="s">
        <v>80</v>
      </c>
      <c r="D47" s="191">
        <v>0.01</v>
      </c>
      <c r="E47" s="192"/>
      <c r="F47" s="186"/>
      <c r="H47" s="175"/>
    </row>
    <row r="48" spans="1:14" ht="18.75" x14ac:dyDescent="0.3">
      <c r="C48" s="193" t="s">
        <v>81</v>
      </c>
      <c r="D48" s="181">
        <f>D47*$B$45</f>
        <v>25</v>
      </c>
      <c r="F48" s="194"/>
      <c r="H48" s="175"/>
    </row>
    <row r="49" spans="1:12" ht="19.5" customHeight="1" thickBot="1" x14ac:dyDescent="0.35">
      <c r="C49" s="195" t="s">
        <v>82</v>
      </c>
      <c r="D49" s="196">
        <f>D48/B34</f>
        <v>25</v>
      </c>
      <c r="F49" s="194"/>
      <c r="H49" s="175"/>
    </row>
    <row r="50" spans="1:12" ht="18.75" x14ac:dyDescent="0.3">
      <c r="C50" s="144" t="s">
        <v>83</v>
      </c>
      <c r="D50" s="197">
        <f>AVERAGE(E38:E41,G38:G41)</f>
        <v>11703595.17159172</v>
      </c>
      <c r="F50" s="198"/>
      <c r="H50" s="175"/>
    </row>
    <row r="51" spans="1:12" ht="18.75" x14ac:dyDescent="0.3">
      <c r="C51" s="149" t="s">
        <v>84</v>
      </c>
      <c r="D51" s="199">
        <f>STDEV(E38:E41,G38:G41)/D50</f>
        <v>4.3120898816403344E-3</v>
      </c>
      <c r="F51" s="198"/>
      <c r="H51" s="175"/>
    </row>
    <row r="52" spans="1:12" ht="19.5" customHeight="1" thickBot="1" x14ac:dyDescent="0.35">
      <c r="C52" s="200" t="s">
        <v>20</v>
      </c>
      <c r="D52" s="201">
        <f>COUNT(E38:E41,G38:G41)</f>
        <v>6</v>
      </c>
      <c r="F52" s="198"/>
    </row>
    <row r="54" spans="1:12" ht="18.75" x14ac:dyDescent="0.3">
      <c r="A54" s="202" t="s">
        <v>1</v>
      </c>
      <c r="B54" s="203" t="s">
        <v>85</v>
      </c>
    </row>
    <row r="55" spans="1:12" ht="18.75" x14ac:dyDescent="0.3">
      <c r="A55" s="105" t="s">
        <v>86</v>
      </c>
      <c r="B55" s="204" t="str">
        <f>B21</f>
        <v>Each tablet contains: Atenolol B.P 50 mg</v>
      </c>
    </row>
    <row r="56" spans="1:12" ht="26.25" customHeight="1" x14ac:dyDescent="0.4">
      <c r="A56" s="204" t="s">
        <v>87</v>
      </c>
      <c r="B56" s="205">
        <v>50</v>
      </c>
      <c r="C56" s="105" t="str">
        <f>B20</f>
        <v>Atenolol B.P</v>
      </c>
      <c r="H56" s="180"/>
    </row>
    <row r="57" spans="1:12" ht="18.75" x14ac:dyDescent="0.3">
      <c r="A57" s="204" t="s">
        <v>88</v>
      </c>
      <c r="B57" s="206">
        <f>Uniformity!C46</f>
        <v>151.98499999999996</v>
      </c>
      <c r="H57" s="180"/>
    </row>
    <row r="58" spans="1:12" ht="19.5" customHeight="1" thickBot="1" x14ac:dyDescent="0.35">
      <c r="H58" s="180"/>
    </row>
    <row r="59" spans="1:12" s="130" customFormat="1" ht="27" customHeight="1" thickBot="1" x14ac:dyDescent="0.45">
      <c r="A59" s="144" t="s">
        <v>89</v>
      </c>
      <c r="B59" s="145">
        <v>50</v>
      </c>
      <c r="C59" s="105"/>
      <c r="D59" s="207" t="s">
        <v>90</v>
      </c>
      <c r="E59" s="208" t="s">
        <v>62</v>
      </c>
      <c r="F59" s="208" t="s">
        <v>63</v>
      </c>
      <c r="G59" s="208" t="s">
        <v>91</v>
      </c>
      <c r="H59" s="151" t="s">
        <v>92</v>
      </c>
      <c r="L59" s="131"/>
    </row>
    <row r="60" spans="1:12" s="130" customFormat="1" ht="26.25" customHeight="1" x14ac:dyDescent="0.4">
      <c r="A60" s="149" t="s">
        <v>93</v>
      </c>
      <c r="B60" s="150">
        <v>1</v>
      </c>
      <c r="C60" s="209" t="s">
        <v>94</v>
      </c>
      <c r="D60" s="210">
        <v>150.43</v>
      </c>
      <c r="E60" s="211">
        <v>1</v>
      </c>
      <c r="F60" s="212">
        <v>11265151</v>
      </c>
      <c r="G60" s="213">
        <f>IF(ISBLANK(F60),"-",(F60/$D$50*$D$47*$B$68)*($B$57/$D$60))</f>
        <v>48.624371742988536</v>
      </c>
      <c r="H60" s="214">
        <f t="shared" ref="H60:H71" si="0">IF(ISBLANK(F60),"-",G60/$B$56)</f>
        <v>0.97248743485977074</v>
      </c>
      <c r="L60" s="131"/>
    </row>
    <row r="61" spans="1:12" s="130" customFormat="1" ht="26.25" customHeight="1" x14ac:dyDescent="0.4">
      <c r="A61" s="149" t="s">
        <v>95</v>
      </c>
      <c r="B61" s="150">
        <v>100</v>
      </c>
      <c r="C61" s="215"/>
      <c r="D61" s="216"/>
      <c r="E61" s="217">
        <v>2</v>
      </c>
      <c r="F61" s="162">
        <v>11274319</v>
      </c>
      <c r="G61" s="218">
        <f>IF(ISBLANK(F61),"-",(F61/$D$50*$D$47*$B$68)*($B$57/$D$60))</f>
        <v>48.663944070082934</v>
      </c>
      <c r="H61" s="219">
        <f t="shared" si="0"/>
        <v>0.97327888140165864</v>
      </c>
      <c r="L61" s="131"/>
    </row>
    <row r="62" spans="1:12" s="130" customFormat="1" ht="26.25" customHeight="1" x14ac:dyDescent="0.4">
      <c r="A62" s="149" t="s">
        <v>96</v>
      </c>
      <c r="B62" s="150">
        <v>1</v>
      </c>
      <c r="C62" s="215"/>
      <c r="D62" s="216"/>
      <c r="E62" s="217">
        <v>3</v>
      </c>
      <c r="F62" s="220">
        <v>11252379</v>
      </c>
      <c r="G62" s="218">
        <f>IF(ISBLANK(F62),"-",(F62/$D$50*$D$47*$B$68)*($B$57/$D$60))</f>
        <v>48.569243278585226</v>
      </c>
      <c r="H62" s="219">
        <f t="shared" si="0"/>
        <v>0.97138486557170456</v>
      </c>
      <c r="L62" s="131"/>
    </row>
    <row r="63" spans="1:12" ht="27" customHeight="1" thickBot="1" x14ac:dyDescent="0.45">
      <c r="A63" s="149" t="s">
        <v>97</v>
      </c>
      <c r="B63" s="150">
        <v>1</v>
      </c>
      <c r="C63" s="221"/>
      <c r="D63" s="222"/>
      <c r="E63" s="223">
        <v>4</v>
      </c>
      <c r="F63" s="224"/>
      <c r="G63" s="218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149" t="s">
        <v>98</v>
      </c>
      <c r="B64" s="150">
        <v>1</v>
      </c>
      <c r="C64" s="209" t="s">
        <v>99</v>
      </c>
      <c r="D64" s="210">
        <v>149.55000000000001</v>
      </c>
      <c r="E64" s="211">
        <v>1</v>
      </c>
      <c r="F64" s="212">
        <v>10858034</v>
      </c>
      <c r="G64" s="225">
        <f>IF(ISBLANK(F64),"-",(F64/$D$50*$D$47*$B$68)*($B$57/$D$64))</f>
        <v>47.142891995442547</v>
      </c>
      <c r="H64" s="226">
        <f t="shared" si="0"/>
        <v>0.94285783990885097</v>
      </c>
    </row>
    <row r="65" spans="1:8" ht="26.25" customHeight="1" x14ac:dyDescent="0.4">
      <c r="A65" s="149" t="s">
        <v>100</v>
      </c>
      <c r="B65" s="150">
        <v>1</v>
      </c>
      <c r="C65" s="215"/>
      <c r="D65" s="216"/>
      <c r="E65" s="217">
        <v>2</v>
      </c>
      <c r="F65" s="162">
        <v>10859266</v>
      </c>
      <c r="G65" s="227">
        <f>IF(ISBLANK(F65),"-",(F65/$D$50*$D$47*$B$68)*($B$57/$D$64))</f>
        <v>47.148241034038151</v>
      </c>
      <c r="H65" s="228">
        <f t="shared" si="0"/>
        <v>0.94296482068076304</v>
      </c>
    </row>
    <row r="66" spans="1:8" ht="26.25" customHeight="1" x14ac:dyDescent="0.4">
      <c r="A66" s="149" t="s">
        <v>101</v>
      </c>
      <c r="B66" s="150">
        <v>1</v>
      </c>
      <c r="C66" s="215"/>
      <c r="D66" s="216"/>
      <c r="E66" s="217">
        <v>3</v>
      </c>
      <c r="F66" s="162">
        <v>10882083</v>
      </c>
      <c r="G66" s="227">
        <f>IF(ISBLANK(F66),"-",(F66/$D$50*$D$47*$B$68)*($B$57/$D$64))</f>
        <v>47.247306791859501</v>
      </c>
      <c r="H66" s="228">
        <f t="shared" si="0"/>
        <v>0.94494613583719</v>
      </c>
    </row>
    <row r="67" spans="1:8" ht="27" customHeight="1" thickBot="1" x14ac:dyDescent="0.45">
      <c r="A67" s="149" t="s">
        <v>102</v>
      </c>
      <c r="B67" s="150">
        <v>1</v>
      </c>
      <c r="C67" s="221"/>
      <c r="D67" s="222"/>
      <c r="E67" s="223">
        <v>4</v>
      </c>
      <c r="F67" s="224"/>
      <c r="G67" s="229" t="str">
        <f>IF(ISBLANK(F67),"-",(F67/$D$50*$D$47*$B$68)*($B$57/$D$64))</f>
        <v>-</v>
      </c>
      <c r="H67" s="230" t="str">
        <f t="shared" si="0"/>
        <v>-</v>
      </c>
    </row>
    <row r="68" spans="1:8" ht="26.25" customHeight="1" x14ac:dyDescent="0.4">
      <c r="A68" s="149" t="s">
        <v>103</v>
      </c>
      <c r="B68" s="231">
        <f>(B67/B66)*(B65/B64)*(B63/B62)*(B61/B60)*B59</f>
        <v>5000</v>
      </c>
      <c r="C68" s="209" t="s">
        <v>104</v>
      </c>
      <c r="D68" s="210">
        <v>151.79</v>
      </c>
      <c r="E68" s="211">
        <v>1</v>
      </c>
      <c r="F68" s="212"/>
      <c r="G68" s="225" t="str">
        <f>IF(ISBLANK(F68),"-",(F68/$D$50*$D$47*$B$68)*($B$57/$D$68))</f>
        <v>-</v>
      </c>
      <c r="H68" s="219" t="str">
        <f t="shared" si="0"/>
        <v>-</v>
      </c>
    </row>
    <row r="69" spans="1:8" ht="27" customHeight="1" thickBot="1" x14ac:dyDescent="0.45">
      <c r="A69" s="200" t="s">
        <v>105</v>
      </c>
      <c r="B69" s="232">
        <f>(D47*B68)/B56*B57</f>
        <v>151.98499999999996</v>
      </c>
      <c r="C69" s="215"/>
      <c r="D69" s="216"/>
      <c r="E69" s="217">
        <v>2</v>
      </c>
      <c r="F69" s="162"/>
      <c r="G69" s="227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233" t="s">
        <v>78</v>
      </c>
      <c r="B70" s="234"/>
      <c r="C70" s="215"/>
      <c r="D70" s="216"/>
      <c r="E70" s="217">
        <v>3</v>
      </c>
      <c r="F70" s="162"/>
      <c r="G70" s="227" t="str">
        <f>IF(ISBLANK(F70),"-",(F70/$D$50*$D$47*$B$68)*($B$57/$D$68))</f>
        <v>-</v>
      </c>
      <c r="H70" s="219" t="str">
        <f t="shared" si="0"/>
        <v>-</v>
      </c>
    </row>
    <row r="71" spans="1:8" ht="27" customHeight="1" thickBot="1" x14ac:dyDescent="0.45">
      <c r="A71" s="235"/>
      <c r="B71" s="236"/>
      <c r="C71" s="237"/>
      <c r="D71" s="222"/>
      <c r="E71" s="223">
        <v>4</v>
      </c>
      <c r="F71" s="224"/>
      <c r="G71" s="229" t="str">
        <f>IF(ISBLANK(F71),"-",(F71/$D$50*$D$47*$B$68)*($B$57/$D$68))</f>
        <v>-</v>
      </c>
      <c r="H71" s="238" t="str">
        <f t="shared" si="0"/>
        <v>-</v>
      </c>
    </row>
    <row r="72" spans="1:8" ht="26.25" customHeight="1" x14ac:dyDescent="0.4">
      <c r="A72" s="180"/>
      <c r="B72" s="180"/>
      <c r="C72" s="180"/>
      <c r="D72" s="180"/>
      <c r="E72" s="180"/>
      <c r="F72" s="239" t="s">
        <v>71</v>
      </c>
      <c r="G72" s="240">
        <f>AVERAGE(G60:G71)</f>
        <v>47.89933315216615</v>
      </c>
      <c r="H72" s="241">
        <f>AVERAGE(H60:H71)</f>
        <v>0.95798666304332303</v>
      </c>
    </row>
    <row r="73" spans="1:8" ht="26.25" customHeight="1" x14ac:dyDescent="0.4">
      <c r="C73" s="180"/>
      <c r="D73" s="180"/>
      <c r="E73" s="180"/>
      <c r="F73" s="242" t="s">
        <v>84</v>
      </c>
      <c r="G73" s="243">
        <f>STDEV(G60:G71)/G72</f>
        <v>1.6493111298350988E-2</v>
      </c>
      <c r="H73" s="243">
        <f>STDEV(H60:H71)/H72</f>
        <v>1.649311129835097E-2</v>
      </c>
    </row>
    <row r="74" spans="1:8" ht="27" customHeight="1" thickBot="1" x14ac:dyDescent="0.45">
      <c r="A74" s="180"/>
      <c r="B74" s="180"/>
      <c r="C74" s="180"/>
      <c r="D74" s="180"/>
      <c r="E74" s="182"/>
      <c r="F74" s="244" t="s">
        <v>20</v>
      </c>
      <c r="G74" s="245">
        <f>COUNT(G60:G71)</f>
        <v>6</v>
      </c>
      <c r="H74" s="245">
        <f>COUNT(H60:H71)</f>
        <v>6</v>
      </c>
    </row>
    <row r="76" spans="1:8" ht="26.25" customHeight="1" x14ac:dyDescent="0.4">
      <c r="A76" s="122" t="s">
        <v>106</v>
      </c>
      <c r="B76" s="123" t="s">
        <v>107</v>
      </c>
      <c r="C76" s="246" t="str">
        <f>B20</f>
        <v>Atenolol B.P</v>
      </c>
      <c r="D76" s="246"/>
      <c r="E76" s="105" t="s">
        <v>108</v>
      </c>
      <c r="F76" s="105"/>
      <c r="G76" s="247">
        <f>H72</f>
        <v>0.95798666304332303</v>
      </c>
      <c r="H76" s="132"/>
    </row>
    <row r="77" spans="1:8" ht="18.75" x14ac:dyDescent="0.3">
      <c r="A77" s="121" t="s">
        <v>109</v>
      </c>
      <c r="B77" s="121" t="s">
        <v>110</v>
      </c>
    </row>
    <row r="78" spans="1:8" ht="18.75" x14ac:dyDescent="0.3">
      <c r="A78" s="121"/>
      <c r="B78" s="121"/>
    </row>
    <row r="79" spans="1:8" ht="26.25" customHeight="1" x14ac:dyDescent="0.4">
      <c r="A79" s="122" t="s">
        <v>4</v>
      </c>
      <c r="B79" s="248" t="str">
        <f>B26</f>
        <v>Atenolol</v>
      </c>
      <c r="C79" s="248"/>
    </row>
    <row r="80" spans="1:8" ht="26.25" customHeight="1" x14ac:dyDescent="0.4">
      <c r="A80" s="123" t="s">
        <v>48</v>
      </c>
      <c r="B80" s="248" t="str">
        <f>B27</f>
        <v>A20 4</v>
      </c>
      <c r="C80" s="248"/>
    </row>
    <row r="81" spans="1:12" ht="27" customHeight="1" thickBot="1" x14ac:dyDescent="0.45">
      <c r="A81" s="123" t="s">
        <v>6</v>
      </c>
      <c r="B81" s="125">
        <f>B28</f>
        <v>100.3</v>
      </c>
    </row>
    <row r="82" spans="1:12" s="130" customFormat="1" ht="27" customHeight="1" thickBot="1" x14ac:dyDescent="0.45">
      <c r="A82" s="123" t="s">
        <v>49</v>
      </c>
      <c r="B82" s="126">
        <v>0</v>
      </c>
      <c r="C82" s="127" t="s">
        <v>50</v>
      </c>
      <c r="D82" s="128"/>
      <c r="E82" s="128"/>
      <c r="F82" s="128"/>
      <c r="G82" s="129"/>
      <c r="I82" s="131"/>
      <c r="J82" s="131"/>
      <c r="K82" s="131"/>
      <c r="L82" s="131"/>
    </row>
    <row r="83" spans="1:12" s="130" customFormat="1" ht="19.5" customHeight="1" thickBot="1" x14ac:dyDescent="0.35">
      <c r="A83" s="123" t="s">
        <v>51</v>
      </c>
      <c r="B83" s="132">
        <f>B81-B82</f>
        <v>100.3</v>
      </c>
      <c r="C83" s="133"/>
      <c r="D83" s="133"/>
      <c r="E83" s="133"/>
      <c r="F83" s="133"/>
      <c r="G83" s="134"/>
      <c r="I83" s="131"/>
      <c r="J83" s="131"/>
      <c r="K83" s="131"/>
      <c r="L83" s="131"/>
    </row>
    <row r="84" spans="1:12" s="130" customFormat="1" ht="27" customHeight="1" thickBot="1" x14ac:dyDescent="0.45">
      <c r="A84" s="123" t="s">
        <v>52</v>
      </c>
      <c r="B84" s="135">
        <v>1</v>
      </c>
      <c r="C84" s="136" t="s">
        <v>111</v>
      </c>
      <c r="D84" s="137"/>
      <c r="E84" s="137"/>
      <c r="F84" s="137"/>
      <c r="G84" s="137"/>
      <c r="H84" s="138"/>
      <c r="I84" s="131"/>
      <c r="J84" s="131"/>
      <c r="K84" s="131"/>
      <c r="L84" s="131"/>
    </row>
    <row r="85" spans="1:12" s="130" customFormat="1" ht="27" customHeight="1" thickBot="1" x14ac:dyDescent="0.45">
      <c r="A85" s="123" t="s">
        <v>54</v>
      </c>
      <c r="B85" s="135">
        <v>1</v>
      </c>
      <c r="C85" s="136" t="s">
        <v>112</v>
      </c>
      <c r="D85" s="137"/>
      <c r="E85" s="137"/>
      <c r="F85" s="137"/>
      <c r="G85" s="137"/>
      <c r="H85" s="138"/>
      <c r="I85" s="131"/>
      <c r="J85" s="131"/>
      <c r="K85" s="131"/>
      <c r="L85" s="131"/>
    </row>
    <row r="86" spans="1:12" s="130" customFormat="1" ht="18.75" x14ac:dyDescent="0.3">
      <c r="A86" s="123"/>
      <c r="B86" s="141"/>
      <c r="C86" s="142"/>
      <c r="D86" s="142"/>
      <c r="E86" s="142"/>
      <c r="F86" s="142"/>
      <c r="G86" s="142"/>
      <c r="H86" s="142"/>
      <c r="I86" s="131"/>
      <c r="J86" s="131"/>
      <c r="K86" s="131"/>
      <c r="L86" s="131"/>
    </row>
    <row r="87" spans="1:12" s="130" customFormat="1" ht="18.75" x14ac:dyDescent="0.3">
      <c r="A87" s="123" t="s">
        <v>56</v>
      </c>
      <c r="B87" s="143">
        <f>B84/B85</f>
        <v>1</v>
      </c>
      <c r="C87" s="105" t="s">
        <v>57</v>
      </c>
      <c r="D87" s="105"/>
      <c r="E87" s="105"/>
      <c r="F87" s="105"/>
      <c r="G87" s="105"/>
      <c r="I87" s="131"/>
      <c r="J87" s="131"/>
      <c r="K87" s="131"/>
      <c r="L87" s="131"/>
    </row>
    <row r="88" spans="1:12" ht="19.5" customHeight="1" thickBot="1" x14ac:dyDescent="0.35">
      <c r="A88" s="121"/>
      <c r="B88" s="121"/>
    </row>
    <row r="89" spans="1:12" ht="27" customHeight="1" thickBot="1" x14ac:dyDescent="0.45">
      <c r="A89" s="144" t="s">
        <v>58</v>
      </c>
      <c r="B89" s="145">
        <v>50</v>
      </c>
      <c r="D89" s="249" t="s">
        <v>59</v>
      </c>
      <c r="E89" s="250"/>
      <c r="F89" s="146" t="s">
        <v>60</v>
      </c>
      <c r="G89" s="148"/>
    </row>
    <row r="90" spans="1:12" ht="27" customHeight="1" thickBot="1" x14ac:dyDescent="0.45">
      <c r="A90" s="149" t="s">
        <v>61</v>
      </c>
      <c r="B90" s="150">
        <v>1</v>
      </c>
      <c r="C90" s="251" t="s">
        <v>62</v>
      </c>
      <c r="D90" s="152" t="s">
        <v>63</v>
      </c>
      <c r="E90" s="153" t="s">
        <v>64</v>
      </c>
      <c r="F90" s="152" t="s">
        <v>63</v>
      </c>
      <c r="G90" s="252" t="s">
        <v>64</v>
      </c>
      <c r="I90" s="155" t="s">
        <v>65</v>
      </c>
    </row>
    <row r="91" spans="1:12" ht="26.25" customHeight="1" x14ac:dyDescent="0.4">
      <c r="A91" s="149" t="s">
        <v>66</v>
      </c>
      <c r="B91" s="150">
        <v>50</v>
      </c>
      <c r="C91" s="253">
        <v>1</v>
      </c>
      <c r="D91" s="157">
        <v>11534592</v>
      </c>
      <c r="E91" s="158">
        <f>IF(ISBLANK(D91),"-",$D$101/$D$98*D91)</f>
        <v>13017399.851518525</v>
      </c>
      <c r="F91" s="157">
        <v>12923868</v>
      </c>
      <c r="G91" s="159">
        <f>IF(ISBLANK(F91),"-",$D$101/$F$98*F91)</f>
        <v>13091534.953782888</v>
      </c>
      <c r="I91" s="160"/>
    </row>
    <row r="92" spans="1:12" ht="26.25" customHeight="1" x14ac:dyDescent="0.4">
      <c r="A92" s="149" t="s">
        <v>67</v>
      </c>
      <c r="B92" s="150">
        <v>1</v>
      </c>
      <c r="C92" s="180">
        <v>2</v>
      </c>
      <c r="D92" s="162">
        <v>11512681</v>
      </c>
      <c r="E92" s="163">
        <f>IF(ISBLANK(D92),"-",$D$101/$D$98*D92)</f>
        <v>12992672.123988446</v>
      </c>
      <c r="F92" s="162">
        <v>12975828</v>
      </c>
      <c r="G92" s="164">
        <f>IF(ISBLANK(F92),"-",$D$101/$F$98*F92)</f>
        <v>13144169.053434676</v>
      </c>
      <c r="I92" s="165">
        <f>ABS((F96/D96*D95)-F95)/D95</f>
        <v>1.1022991291545043E-2</v>
      </c>
    </row>
    <row r="93" spans="1:12" ht="26.25" customHeight="1" x14ac:dyDescent="0.4">
      <c r="A93" s="149" t="s">
        <v>68</v>
      </c>
      <c r="B93" s="150">
        <v>1</v>
      </c>
      <c r="C93" s="180">
        <v>3</v>
      </c>
      <c r="D93" s="162">
        <v>11485259</v>
      </c>
      <c r="E93" s="163">
        <f>IF(ISBLANK(D93),"-",$D$101/$D$98*D93)</f>
        <v>12961724.940184429</v>
      </c>
      <c r="F93" s="162">
        <v>12953630</v>
      </c>
      <c r="G93" s="164">
        <f>IF(ISBLANK(F93),"-",$D$101/$F$98*F93)</f>
        <v>13121683.069137709</v>
      </c>
      <c r="I93" s="165"/>
    </row>
    <row r="94" spans="1:12" ht="27" customHeight="1" thickBot="1" x14ac:dyDescent="0.45">
      <c r="A94" s="149" t="s">
        <v>69</v>
      </c>
      <c r="B94" s="150">
        <v>1</v>
      </c>
      <c r="C94" s="254">
        <v>4</v>
      </c>
      <c r="D94" s="167"/>
      <c r="E94" s="168" t="str">
        <f>IF(ISBLANK(D94),"-",$D$101/$D$98*D94)</f>
        <v>-</v>
      </c>
      <c r="F94" s="255"/>
      <c r="G94" s="169" t="str">
        <f>IF(ISBLANK(F94),"-",$D$101/$F$98*F94)</f>
        <v>-</v>
      </c>
      <c r="I94" s="170"/>
    </row>
    <row r="95" spans="1:12" ht="27" customHeight="1" thickBot="1" x14ac:dyDescent="0.45">
      <c r="A95" s="149" t="s">
        <v>70</v>
      </c>
      <c r="B95" s="150">
        <v>1</v>
      </c>
      <c r="C95" s="123" t="s">
        <v>71</v>
      </c>
      <c r="D95" s="256">
        <f>AVERAGE(D91:D94)</f>
        <v>11510844</v>
      </c>
      <c r="E95" s="173">
        <f>AVERAGE(E91:E94)</f>
        <v>12990598.971897133</v>
      </c>
      <c r="F95" s="257">
        <f>AVERAGE(F91:F94)</f>
        <v>12951108.666666666</v>
      </c>
      <c r="G95" s="258">
        <f>AVERAGE(G91:G94)</f>
        <v>13119129.025451757</v>
      </c>
    </row>
    <row r="96" spans="1:12" ht="26.25" customHeight="1" x14ac:dyDescent="0.4">
      <c r="A96" s="149" t="s">
        <v>72</v>
      </c>
      <c r="B96" s="125">
        <v>1</v>
      </c>
      <c r="C96" s="259" t="s">
        <v>113</v>
      </c>
      <c r="D96" s="260">
        <v>24.54</v>
      </c>
      <c r="E96" s="105"/>
      <c r="F96" s="177">
        <v>27.34</v>
      </c>
    </row>
    <row r="97" spans="1:10" ht="26.25" customHeight="1" x14ac:dyDescent="0.4">
      <c r="A97" s="149" t="s">
        <v>74</v>
      </c>
      <c r="B97" s="125">
        <v>1</v>
      </c>
      <c r="C97" s="261" t="s">
        <v>114</v>
      </c>
      <c r="D97" s="262">
        <f>D96*$B$87</f>
        <v>24.54</v>
      </c>
      <c r="E97" s="180"/>
      <c r="F97" s="179">
        <f>F96*$B$87</f>
        <v>27.34</v>
      </c>
    </row>
    <row r="98" spans="1:10" ht="19.5" customHeight="1" thickBot="1" x14ac:dyDescent="0.35">
      <c r="A98" s="149" t="s">
        <v>76</v>
      </c>
      <c r="B98" s="180">
        <f>(B97/B96)*(B95/B94)*(B93/B92)*(B91/B90)*B89</f>
        <v>2500</v>
      </c>
      <c r="C98" s="261" t="s">
        <v>115</v>
      </c>
      <c r="D98" s="263">
        <f>D97*$B$83/100</f>
        <v>24.613619999999997</v>
      </c>
      <c r="E98" s="182"/>
      <c r="F98" s="181">
        <f>F97*$B$83/100</f>
        <v>27.422019999999996</v>
      </c>
    </row>
    <row r="99" spans="1:10" ht="19.5" customHeight="1" thickBot="1" x14ac:dyDescent="0.35">
      <c r="A99" s="183" t="s">
        <v>78</v>
      </c>
      <c r="B99" s="264"/>
      <c r="C99" s="261" t="s">
        <v>116</v>
      </c>
      <c r="D99" s="265">
        <f>D98/$B$98</f>
        <v>9.8454479999999997E-3</v>
      </c>
      <c r="E99" s="182"/>
      <c r="F99" s="187">
        <f>F98/$B$98</f>
        <v>1.0968807999999998E-2</v>
      </c>
      <c r="H99" s="175"/>
    </row>
    <row r="100" spans="1:10" ht="19.5" customHeight="1" thickBot="1" x14ac:dyDescent="0.35">
      <c r="A100" s="188"/>
      <c r="B100" s="266"/>
      <c r="C100" s="261" t="s">
        <v>80</v>
      </c>
      <c r="D100" s="267">
        <f>$B$56/$B$116</f>
        <v>1.1111111111111112E-2</v>
      </c>
      <c r="F100" s="194"/>
      <c r="G100" s="268"/>
      <c r="H100" s="175"/>
    </row>
    <row r="101" spans="1:10" ht="18.75" x14ac:dyDescent="0.3">
      <c r="C101" s="261" t="s">
        <v>81</v>
      </c>
      <c r="D101" s="262">
        <f>D100*$B$98</f>
        <v>27.777777777777779</v>
      </c>
      <c r="F101" s="194"/>
      <c r="H101" s="175"/>
    </row>
    <row r="102" spans="1:10" ht="19.5" customHeight="1" thickBot="1" x14ac:dyDescent="0.35">
      <c r="C102" s="269" t="s">
        <v>82</v>
      </c>
      <c r="D102" s="270">
        <f>D101/B34</f>
        <v>27.777777777777779</v>
      </c>
      <c r="F102" s="198"/>
      <c r="H102" s="175"/>
      <c r="J102" s="271"/>
    </row>
    <row r="103" spans="1:10" ht="18.75" x14ac:dyDescent="0.3">
      <c r="C103" s="272" t="s">
        <v>117</v>
      </c>
      <c r="D103" s="273">
        <f>AVERAGE(E91:E94,G91:G94)</f>
        <v>13054863.998674445</v>
      </c>
      <c r="F103" s="198"/>
      <c r="G103" s="268"/>
      <c r="H103" s="175"/>
      <c r="J103" s="274"/>
    </row>
    <row r="104" spans="1:10" ht="18.75" x14ac:dyDescent="0.3">
      <c r="C104" s="242" t="s">
        <v>84</v>
      </c>
      <c r="D104" s="275">
        <f>STDEV(E91:E94,G91:G94)/D103</f>
        <v>5.7046249993951302E-3</v>
      </c>
      <c r="F104" s="198"/>
      <c r="H104" s="175"/>
      <c r="J104" s="274"/>
    </row>
    <row r="105" spans="1:10" ht="19.5" customHeight="1" thickBot="1" x14ac:dyDescent="0.35">
      <c r="C105" s="244" t="s">
        <v>20</v>
      </c>
      <c r="D105" s="276">
        <f>COUNT(E91:E94,G91:G94)</f>
        <v>6</v>
      </c>
      <c r="F105" s="198"/>
      <c r="H105" s="175"/>
      <c r="J105" s="274"/>
    </row>
    <row r="106" spans="1:10" ht="19.5" customHeight="1" thickBot="1" x14ac:dyDescent="0.35">
      <c r="A106" s="202"/>
      <c r="B106" s="202"/>
      <c r="C106" s="202"/>
      <c r="D106" s="202"/>
      <c r="E106" s="202"/>
    </row>
    <row r="107" spans="1:10" ht="26.25" customHeight="1" x14ac:dyDescent="0.4">
      <c r="A107" s="144" t="s">
        <v>118</v>
      </c>
      <c r="B107" s="145">
        <v>900</v>
      </c>
      <c r="C107" s="249" t="s">
        <v>119</v>
      </c>
      <c r="D107" s="277" t="s">
        <v>63</v>
      </c>
      <c r="E107" s="278" t="s">
        <v>120</v>
      </c>
      <c r="F107" s="279" t="s">
        <v>121</v>
      </c>
    </row>
    <row r="108" spans="1:10" ht="26.25" customHeight="1" x14ac:dyDescent="0.4">
      <c r="A108" s="149" t="s">
        <v>122</v>
      </c>
      <c r="B108" s="150">
        <v>4</v>
      </c>
      <c r="C108" s="280">
        <v>1</v>
      </c>
      <c r="D108" s="281">
        <v>11699694</v>
      </c>
      <c r="E108" s="282">
        <f t="shared" ref="E108:E113" si="1">IF(ISBLANK(D108),"-",D108/$D$103*$D$100*$B$116)</f>
        <v>44.8097123079488</v>
      </c>
      <c r="F108" s="283">
        <f t="shared" ref="F108:F113" si="2">IF(ISBLANK(D108), "-", E108/$B$56)</f>
        <v>0.89619424615897603</v>
      </c>
    </row>
    <row r="109" spans="1:10" ht="26.25" customHeight="1" x14ac:dyDescent="0.4">
      <c r="A109" s="149" t="s">
        <v>95</v>
      </c>
      <c r="B109" s="150">
        <v>20</v>
      </c>
      <c r="C109" s="280">
        <v>2</v>
      </c>
      <c r="D109" s="281">
        <v>11333354</v>
      </c>
      <c r="E109" s="284">
        <f t="shared" si="1"/>
        <v>43.406633731116457</v>
      </c>
      <c r="F109" s="285">
        <f t="shared" si="2"/>
        <v>0.86813267462232913</v>
      </c>
    </row>
    <row r="110" spans="1:10" ht="26.25" customHeight="1" x14ac:dyDescent="0.4">
      <c r="A110" s="149" t="s">
        <v>96</v>
      </c>
      <c r="B110" s="150">
        <v>1</v>
      </c>
      <c r="C110" s="280">
        <v>3</v>
      </c>
      <c r="D110" s="281">
        <v>11929840</v>
      </c>
      <c r="E110" s="284">
        <f t="shared" si="1"/>
        <v>45.691169211763992</v>
      </c>
      <c r="F110" s="285">
        <f t="shared" si="2"/>
        <v>0.91382338423527987</v>
      </c>
    </row>
    <row r="111" spans="1:10" ht="26.25" customHeight="1" x14ac:dyDescent="0.4">
      <c r="A111" s="149" t="s">
        <v>97</v>
      </c>
      <c r="B111" s="150">
        <v>1</v>
      </c>
      <c r="C111" s="280">
        <v>4</v>
      </c>
      <c r="D111" s="281">
        <v>11903070</v>
      </c>
      <c r="E111" s="284">
        <f t="shared" si="1"/>
        <v>45.588640376524047</v>
      </c>
      <c r="F111" s="285">
        <f t="shared" si="2"/>
        <v>0.91177280753048096</v>
      </c>
    </row>
    <row r="112" spans="1:10" ht="26.25" customHeight="1" x14ac:dyDescent="0.4">
      <c r="A112" s="149" t="s">
        <v>98</v>
      </c>
      <c r="B112" s="150">
        <v>1</v>
      </c>
      <c r="C112" s="280">
        <v>5</v>
      </c>
      <c r="D112" s="281">
        <v>12357911</v>
      </c>
      <c r="E112" s="284">
        <f t="shared" si="1"/>
        <v>47.330676908065797</v>
      </c>
      <c r="F112" s="285">
        <f t="shared" si="2"/>
        <v>0.94661353816131599</v>
      </c>
    </row>
    <row r="113" spans="1:10" ht="26.25" customHeight="1" x14ac:dyDescent="0.4">
      <c r="A113" s="149" t="s">
        <v>100</v>
      </c>
      <c r="B113" s="150">
        <v>1</v>
      </c>
      <c r="C113" s="286">
        <v>6</v>
      </c>
      <c r="D113" s="287">
        <v>12187550</v>
      </c>
      <c r="E113" s="288">
        <f t="shared" si="1"/>
        <v>46.678195962966335</v>
      </c>
      <c r="F113" s="289">
        <f t="shared" si="2"/>
        <v>0.93356391925932669</v>
      </c>
    </row>
    <row r="114" spans="1:10" ht="26.25" customHeight="1" x14ac:dyDescent="0.4">
      <c r="A114" s="149" t="s">
        <v>101</v>
      </c>
      <c r="B114" s="150">
        <v>1</v>
      </c>
      <c r="C114" s="280"/>
      <c r="D114" s="180"/>
      <c r="E114" s="105"/>
      <c r="F114" s="290"/>
    </row>
    <row r="115" spans="1:10" ht="26.25" customHeight="1" x14ac:dyDescent="0.4">
      <c r="A115" s="149" t="s">
        <v>102</v>
      </c>
      <c r="B115" s="150">
        <v>1</v>
      </c>
      <c r="C115" s="280"/>
      <c r="D115" s="291" t="s">
        <v>71</v>
      </c>
      <c r="E115" s="292">
        <f>AVERAGE(E108:E113)</f>
        <v>45.584171416397574</v>
      </c>
      <c r="F115" s="293">
        <f>AVERAGE(F108:F113)</f>
        <v>0.91168342832795135</v>
      </c>
    </row>
    <row r="116" spans="1:10" ht="27" customHeight="1" thickBot="1" x14ac:dyDescent="0.45">
      <c r="A116" s="149" t="s">
        <v>103</v>
      </c>
      <c r="B116" s="161">
        <f>(B115/B114)*(B113/B112)*(B111/B110)*(B109/B108)*B107</f>
        <v>4500</v>
      </c>
      <c r="C116" s="294"/>
      <c r="D116" s="123" t="s">
        <v>84</v>
      </c>
      <c r="E116" s="295">
        <f>STDEV(E108:E113)/E115</f>
        <v>3.0397561209100823E-2</v>
      </c>
      <c r="F116" s="295">
        <f>STDEV(F108:F113)/F115</f>
        <v>3.0397561209100848E-2</v>
      </c>
      <c r="I116" s="105"/>
    </row>
    <row r="117" spans="1:10" ht="27" customHeight="1" thickBot="1" x14ac:dyDescent="0.45">
      <c r="A117" s="183" t="s">
        <v>78</v>
      </c>
      <c r="B117" s="184"/>
      <c r="C117" s="296"/>
      <c r="D117" s="297" t="s">
        <v>20</v>
      </c>
      <c r="E117" s="298">
        <f>COUNT(E108:E113)</f>
        <v>6</v>
      </c>
      <c r="F117" s="298">
        <f>COUNT(F108:F113)</f>
        <v>6</v>
      </c>
      <c r="I117" s="105"/>
      <c r="J117" s="274"/>
    </row>
    <row r="118" spans="1:10" ht="19.5" customHeight="1" thickBot="1" x14ac:dyDescent="0.35">
      <c r="A118" s="188"/>
      <c r="B118" s="189"/>
      <c r="C118" s="105"/>
      <c r="D118" s="105"/>
      <c r="E118" s="105"/>
      <c r="F118" s="180"/>
      <c r="G118" s="105"/>
      <c r="H118" s="105"/>
      <c r="I118" s="105"/>
    </row>
    <row r="119" spans="1:10" ht="18.75" x14ac:dyDescent="0.3">
      <c r="A119" s="299"/>
      <c r="B119" s="142"/>
      <c r="C119" s="105"/>
      <c r="D119" s="105"/>
      <c r="E119" s="105"/>
      <c r="F119" s="180"/>
      <c r="G119" s="105"/>
      <c r="H119" s="105"/>
      <c r="I119" s="105"/>
    </row>
    <row r="120" spans="1:10" ht="26.25" customHeight="1" x14ac:dyDescent="0.4">
      <c r="A120" s="122" t="s">
        <v>106</v>
      </c>
      <c r="B120" s="123" t="s">
        <v>123</v>
      </c>
      <c r="C120" s="246" t="str">
        <f>B20</f>
        <v>Atenolol B.P</v>
      </c>
      <c r="D120" s="246"/>
      <c r="E120" s="105" t="s">
        <v>124</v>
      </c>
      <c r="F120" s="105"/>
      <c r="G120" s="247">
        <f>F115</f>
        <v>0.91168342832795135</v>
      </c>
      <c r="H120" s="105"/>
      <c r="I120" s="105"/>
    </row>
    <row r="121" spans="1:10" ht="19.5" customHeight="1" thickBot="1" x14ac:dyDescent="0.35">
      <c r="A121" s="300"/>
      <c r="B121" s="300"/>
      <c r="C121" s="301"/>
      <c r="D121" s="301"/>
      <c r="E121" s="301"/>
      <c r="F121" s="301"/>
      <c r="G121" s="301"/>
      <c r="H121" s="301"/>
    </row>
    <row r="122" spans="1:10" ht="18.75" x14ac:dyDescent="0.3">
      <c r="B122" s="302" t="s">
        <v>26</v>
      </c>
      <c r="C122" s="302"/>
      <c r="E122" s="251" t="s">
        <v>27</v>
      </c>
      <c r="F122" s="303"/>
      <c r="G122" s="302" t="s">
        <v>28</v>
      </c>
      <c r="H122" s="302"/>
    </row>
    <row r="123" spans="1:10" ht="69.95" customHeight="1" x14ac:dyDescent="0.3">
      <c r="A123" s="122" t="s">
        <v>29</v>
      </c>
      <c r="B123" s="304"/>
      <c r="C123" s="304"/>
      <c r="E123" s="304"/>
      <c r="F123" s="105"/>
      <c r="G123" s="304"/>
      <c r="H123" s="304"/>
    </row>
    <row r="124" spans="1:10" ht="69.95" customHeight="1" x14ac:dyDescent="0.3">
      <c r="A124" s="122" t="s">
        <v>30</v>
      </c>
      <c r="B124" s="305"/>
      <c r="C124" s="305"/>
      <c r="E124" s="305"/>
      <c r="F124" s="105"/>
      <c r="G124" s="306"/>
      <c r="H124" s="306"/>
    </row>
    <row r="125" spans="1:10" ht="18.75" x14ac:dyDescent="0.3">
      <c r="A125" s="180"/>
      <c r="B125" s="180"/>
      <c r="C125" s="180"/>
      <c r="D125" s="180"/>
      <c r="E125" s="180"/>
      <c r="F125" s="182"/>
      <c r="G125" s="180"/>
      <c r="H125" s="180"/>
      <c r="I125" s="105"/>
    </row>
    <row r="126" spans="1:10" ht="18.75" x14ac:dyDescent="0.3">
      <c r="A126" s="180"/>
      <c r="B126" s="180"/>
      <c r="C126" s="180"/>
      <c r="D126" s="180"/>
      <c r="E126" s="180"/>
      <c r="F126" s="182"/>
      <c r="G126" s="180"/>
      <c r="H126" s="180"/>
      <c r="I126" s="105"/>
    </row>
    <row r="127" spans="1:10" ht="18.75" x14ac:dyDescent="0.3">
      <c r="A127" s="180"/>
      <c r="B127" s="180"/>
      <c r="C127" s="180"/>
      <c r="D127" s="180"/>
      <c r="E127" s="180"/>
      <c r="F127" s="182"/>
      <c r="G127" s="180"/>
      <c r="H127" s="180"/>
      <c r="I127" s="105"/>
    </row>
    <row r="128" spans="1:10" ht="18.75" x14ac:dyDescent="0.3">
      <c r="A128" s="180"/>
      <c r="B128" s="180"/>
      <c r="C128" s="180"/>
      <c r="D128" s="180"/>
      <c r="E128" s="180"/>
      <c r="F128" s="182"/>
      <c r="G128" s="180"/>
      <c r="H128" s="180"/>
      <c r="I128" s="105"/>
    </row>
    <row r="129" spans="1:9" ht="18.75" x14ac:dyDescent="0.3">
      <c r="A129" s="180"/>
      <c r="B129" s="180"/>
      <c r="C129" s="180"/>
      <c r="D129" s="180"/>
      <c r="E129" s="180"/>
      <c r="F129" s="182"/>
      <c r="G129" s="180"/>
      <c r="H129" s="180"/>
      <c r="I129" s="105"/>
    </row>
    <row r="130" spans="1:9" ht="18.75" x14ac:dyDescent="0.3">
      <c r="A130" s="180"/>
      <c r="B130" s="180"/>
      <c r="C130" s="180"/>
      <c r="D130" s="180"/>
      <c r="E130" s="180"/>
      <c r="F130" s="182"/>
      <c r="G130" s="180"/>
      <c r="H130" s="180"/>
      <c r="I130" s="105"/>
    </row>
    <row r="131" spans="1:9" ht="18.75" x14ac:dyDescent="0.3">
      <c r="A131" s="180"/>
      <c r="B131" s="180"/>
      <c r="C131" s="180"/>
      <c r="D131" s="180"/>
      <c r="E131" s="180"/>
      <c r="F131" s="182"/>
      <c r="G131" s="180"/>
      <c r="H131" s="180"/>
      <c r="I131" s="105"/>
    </row>
    <row r="132" spans="1:9" ht="18.75" x14ac:dyDescent="0.3">
      <c r="A132" s="180"/>
      <c r="B132" s="180"/>
      <c r="C132" s="180"/>
      <c r="D132" s="180"/>
      <c r="E132" s="180"/>
      <c r="F132" s="182"/>
      <c r="G132" s="180"/>
      <c r="H132" s="180"/>
      <c r="I132" s="105"/>
    </row>
    <row r="133" spans="1:9" ht="18.75" x14ac:dyDescent="0.3">
      <c r="A133" s="180"/>
      <c r="B133" s="180"/>
      <c r="C133" s="180"/>
      <c r="D133" s="180"/>
      <c r="E133" s="180"/>
      <c r="F133" s="182"/>
      <c r="G133" s="180"/>
      <c r="H133" s="180"/>
      <c r="I133" s="105"/>
    </row>
    <row r="250" spans="1:1" x14ac:dyDescent="0.25">
      <c r="A250" s="10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</vt:lpstr>
      <vt:lpstr>Uniformity</vt:lpstr>
      <vt:lpstr>ATENOLOL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2016-06-06T08:21:08Z</dcterms:modified>
</cp:coreProperties>
</file>