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7620" activeTab="2"/>
  </bookViews>
  <sheets>
    <sheet name="SST" sheetId="1" r:id="rId1"/>
    <sheet name="Uniformity" sheetId="2" r:id="rId2"/>
    <sheet name="ondansetron Hydrochloride Dihy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C120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D44" i="3" s="1"/>
  <c r="B30" i="3"/>
  <c r="D49" i="2"/>
  <c r="C49" i="2"/>
  <c r="C46" i="2"/>
  <c r="D50" i="2" s="1"/>
  <c r="C45" i="2"/>
  <c r="D43" i="2"/>
  <c r="D40" i="2"/>
  <c r="D39" i="2"/>
  <c r="D36" i="2"/>
  <c r="D35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B69" i="3"/>
  <c r="I92" i="3"/>
  <c r="I39" i="3"/>
  <c r="D45" i="3"/>
  <c r="D46" i="3" s="1"/>
  <c r="D102" i="3"/>
  <c r="D49" i="3"/>
  <c r="F98" i="3"/>
  <c r="F99" i="3" s="1"/>
  <c r="F44" i="3"/>
  <c r="F45" i="3" s="1"/>
  <c r="F46" i="3" s="1"/>
  <c r="D33" i="2"/>
  <c r="D37" i="2"/>
  <c r="D41" i="2"/>
  <c r="C50" i="2"/>
  <c r="D97" i="3"/>
  <c r="D98" i="3" s="1"/>
  <c r="D99" i="3" s="1"/>
  <c r="D26" i="2"/>
  <c r="D30" i="2"/>
  <c r="D34" i="2"/>
  <c r="D38" i="2"/>
  <c r="D42" i="2"/>
  <c r="B49" i="2"/>
  <c r="G40" i="3" l="1"/>
  <c r="E38" i="3"/>
  <c r="E40" i="3"/>
  <c r="G41" i="3"/>
  <c r="E92" i="3"/>
  <c r="G39" i="3"/>
  <c r="E39" i="3"/>
  <c r="E41" i="3"/>
  <c r="E91" i="3"/>
  <c r="G94" i="3"/>
  <c r="G93" i="3"/>
  <c r="G92" i="3"/>
  <c r="G91" i="3"/>
  <c r="G38" i="3"/>
  <c r="E94" i="3"/>
  <c r="E93" i="3"/>
  <c r="G95" i="3" l="1"/>
  <c r="E95" i="3"/>
  <c r="D50" i="3"/>
  <c r="G68" i="3" s="1"/>
  <c r="H68" i="3" s="1"/>
  <c r="G42" i="3"/>
  <c r="D103" i="3"/>
  <c r="E112" i="3" s="1"/>
  <c r="F112" i="3" s="1"/>
  <c r="E42" i="3"/>
  <c r="D105" i="3"/>
  <c r="D52" i="3"/>
  <c r="D104" i="3" l="1"/>
  <c r="E113" i="3"/>
  <c r="F113" i="3" s="1"/>
  <c r="G65" i="3"/>
  <c r="H65" i="3" s="1"/>
  <c r="G67" i="3"/>
  <c r="H67" i="3" s="1"/>
  <c r="D51" i="3"/>
  <c r="G62" i="3"/>
  <c r="H62" i="3" s="1"/>
  <c r="G60" i="3"/>
  <c r="H60" i="3" s="1"/>
  <c r="G63" i="3"/>
  <c r="H63" i="3" s="1"/>
  <c r="G64" i="3"/>
  <c r="H64" i="3" s="1"/>
  <c r="G69" i="3"/>
  <c r="H69" i="3" s="1"/>
  <c r="G66" i="3"/>
  <c r="H66" i="3" s="1"/>
  <c r="G61" i="3"/>
  <c r="H61" i="3" s="1"/>
  <c r="G70" i="3"/>
  <c r="H70" i="3" s="1"/>
  <c r="G71" i="3"/>
  <c r="H71" i="3" s="1"/>
  <c r="E108" i="3"/>
  <c r="F108" i="3" s="1"/>
  <c r="E109" i="3"/>
  <c r="F109" i="3" s="1"/>
  <c r="E110" i="3"/>
  <c r="F110" i="3" s="1"/>
  <c r="E111" i="3"/>
  <c r="F111" i="3" s="1"/>
  <c r="E115" i="3" l="1"/>
  <c r="E116" i="3" s="1"/>
  <c r="G72" i="3"/>
  <c r="G73" i="3" s="1"/>
  <c r="G74" i="3"/>
  <c r="E117" i="3"/>
  <c r="F117" i="3"/>
  <c r="F115" i="3"/>
  <c r="H74" i="3"/>
  <c r="H72" i="3"/>
  <c r="G120" i="3" l="1"/>
  <c r="F116" i="3"/>
  <c r="G76" i="3"/>
  <c r="H73" i="3"/>
</calcChain>
</file>

<file path=xl/sharedStrings.xml><?xml version="1.0" encoding="utf-8"?>
<sst xmlns="http://schemas.openxmlformats.org/spreadsheetml/2006/main" count="234" uniqueCount="127">
  <si>
    <t>HPLC System Suitability Report</t>
  </si>
  <si>
    <t>Analysis Data</t>
  </si>
  <si>
    <t>Assay</t>
  </si>
  <si>
    <t>Sample(s)</t>
  </si>
  <si>
    <t>Reference Substance:</t>
  </si>
  <si>
    <t>AURODANZ 4 TABLTES</t>
  </si>
  <si>
    <t>% age Purity:</t>
  </si>
  <si>
    <t>NDQD201512582</t>
  </si>
  <si>
    <t>Weight (mg):</t>
  </si>
  <si>
    <t>Ondansetron hydrochloride Ph.Eur.</t>
  </si>
  <si>
    <t>Standard Conc (mg/mL):</t>
  </si>
  <si>
    <t>Each tablets contains: Ondansetron hydrochloride Ph.Eur. eqivalent to Ondansetron 4 mg</t>
  </si>
  <si>
    <t>2015-12-21 12:43:34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</si>
  <si>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</si>
  <si>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</si>
  <si>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</si>
  <si>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</si>
  <si>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</si>
  <si>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</si>
  <si>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</si>
  <si>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</si>
  <si>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</si>
  <si>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</si>
  <si>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</si>
  <si>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</si>
  <si>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</si>
  <si>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</si>
  <si>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</si>
  <si>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</si>
  <si>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</si>
  <si>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</si>
  <si>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</si>
  <si>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</si>
  <si>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</si>
  <si>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</si>
  <si>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</si>
  <si>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</si>
  <si>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</si>
  <si>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</si>
  <si>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</si>
  <si>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</si>
  <si>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</si>
  <si>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</si>
  <si>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</si>
  <si>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</si>
  <si>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</si>
  <si>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</si>
  <si>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</si>
  <si>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</si>
  <si>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</si>
  <si>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</si>
  <si>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</si>
  <si>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</si>
  <si>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</si>
  <si>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</si>
  <si>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</si>
  <si>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</si>
  <si>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</si>
  <si>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</si>
  <si>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</si>
  <si>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</si>
  <si>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</si>
  <si>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</si>
  <si>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</si>
  <si>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</si>
  <si>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</si>
  <si>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</si>
  <si>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</si>
  <si>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</si>
  <si>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</si>
  <si>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</si>
  <si>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</si>
  <si>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</si>
  <si>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</si>
  <si>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</si>
  <si>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</si>
  <si>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</si>
  <si>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</si>
  <si>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</si>
  <si>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</si>
  <si>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</si>
  <si>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</si>
  <si>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</si>
  <si>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</si>
  <si>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</si>
  <si>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</si>
  <si>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</si>
  <si>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</si>
  <si>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</si>
  <si>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</si>
  <si>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</si>
  <si>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</si>
  <si>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</si>
  <si>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</si>
  <si>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</si>
  <si>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</si>
  <si>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</si>
  <si>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</si>
  <si>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</si>
  <si>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</si>
  <si>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</si>
  <si>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</si>
  <si>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</si>
  <si>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</si>
  <si>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</si>
  <si>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</si>
  <si>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</si>
  <si>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</si>
  <si>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</si>
  <si>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</si>
  <si>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</si>
  <si>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</si>
  <si>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</si>
  <si>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</si>
  <si>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</si>
  <si>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</si>
  <si>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</si>
  <si>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</si>
  <si>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</si>
  <si>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</si>
  <si>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</si>
  <si>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</si>
  <si>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</si>
  <si>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</si>
  <si>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</si>
  <si>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Ondansetron HCl</t>
  </si>
  <si>
    <t>O15-3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</si>
</sst>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22" fontId="6" fillId="2" borderId="0" xfId="0" applyNumberFormat="1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B22" sqref="B2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281">
        <v>42459.53025462963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26703712</v>
      </c>
      <c r="C24" s="18">
        <v>10025.200000000001</v>
      </c>
      <c r="D24" s="19">
        <v>1.4</v>
      </c>
      <c r="E24" s="20">
        <v>6.1</v>
      </c>
    </row>
    <row r="25" spans="1:6" ht="16.5" customHeight="1" x14ac:dyDescent="0.3">
      <c r="A25" s="17">
        <v>2</v>
      </c>
      <c r="B25" s="18">
        <v>26629993</v>
      </c>
      <c r="C25" s="18">
        <v>10099.9</v>
      </c>
      <c r="D25" s="19">
        <v>1.3</v>
      </c>
      <c r="E25" s="19">
        <v>6.1</v>
      </c>
    </row>
    <row r="26" spans="1:6" ht="16.5" customHeight="1" x14ac:dyDescent="0.3">
      <c r="A26" s="17">
        <v>3</v>
      </c>
      <c r="B26" s="18">
        <v>26665707</v>
      </c>
      <c r="C26" s="18">
        <v>10037.200000000001</v>
      </c>
      <c r="D26" s="19">
        <v>1.4</v>
      </c>
      <c r="E26" s="19">
        <v>6.1</v>
      </c>
    </row>
    <row r="27" spans="1:6" ht="16.5" customHeight="1" x14ac:dyDescent="0.3">
      <c r="A27" s="17">
        <v>4</v>
      </c>
      <c r="B27" s="18">
        <v>26664652</v>
      </c>
      <c r="C27" s="18">
        <v>10061.700000000001</v>
      </c>
      <c r="D27" s="19">
        <v>1.4</v>
      </c>
      <c r="E27" s="19">
        <v>6.1</v>
      </c>
    </row>
    <row r="28" spans="1:6" ht="16.5" customHeight="1" x14ac:dyDescent="0.3">
      <c r="A28" s="17">
        <v>5</v>
      </c>
      <c r="B28" s="18">
        <v>26674405</v>
      </c>
      <c r="C28" s="18">
        <v>10031.799999999999</v>
      </c>
      <c r="D28" s="19">
        <v>1.4</v>
      </c>
      <c r="E28" s="19">
        <v>6.1</v>
      </c>
    </row>
    <row r="29" spans="1:6" ht="16.5" customHeight="1" x14ac:dyDescent="0.3">
      <c r="A29" s="17">
        <v>6</v>
      </c>
      <c r="B29" s="21">
        <v>26710655</v>
      </c>
      <c r="C29" s="21">
        <v>10032.4</v>
      </c>
      <c r="D29" s="22">
        <v>1.4</v>
      </c>
      <c r="E29" s="22">
        <v>6.1</v>
      </c>
    </row>
    <row r="30" spans="1:6" ht="16.5" customHeight="1" x14ac:dyDescent="0.3">
      <c r="A30" s="23" t="s">
        <v>18</v>
      </c>
      <c r="B30" s="24">
        <f>AVERAGE(B24:B29)</f>
        <v>26674854</v>
      </c>
      <c r="C30" s="25">
        <f>AVERAGE(C24:C29)</f>
        <v>10048.033333333335</v>
      </c>
      <c r="D30" s="26">
        <f>AVERAGE(D24:D29)</f>
        <v>1.3833333333333335</v>
      </c>
      <c r="E30" s="26">
        <f>AVERAGE(E24:E29)</f>
        <v>6.1000000000000005</v>
      </c>
    </row>
    <row r="31" spans="1:6" ht="16.5" customHeight="1" x14ac:dyDescent="0.3">
      <c r="A31" s="27" t="s">
        <v>19</v>
      </c>
      <c r="B31" s="28">
        <f>(STDEV(B24:B29)/B30)</f>
        <v>1.1012884569625637E-3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C18" sqref="C1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31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32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33</v>
      </c>
      <c r="B14" s="291"/>
      <c r="C14" s="60" t="s">
        <v>5</v>
      </c>
    </row>
    <row r="15" spans="1:7" ht="16.5" customHeight="1" x14ac:dyDescent="0.3">
      <c r="A15" s="291" t="s">
        <v>34</v>
      </c>
      <c r="B15" s="291"/>
      <c r="C15" s="60" t="s">
        <v>7</v>
      </c>
    </row>
    <row r="16" spans="1:7" ht="16.5" customHeight="1" x14ac:dyDescent="0.3">
      <c r="A16" s="291" t="s">
        <v>35</v>
      </c>
      <c r="B16" s="291"/>
      <c r="C16" s="60" t="s">
        <v>9</v>
      </c>
    </row>
    <row r="17" spans="1:5" ht="16.5" customHeight="1" x14ac:dyDescent="0.3">
      <c r="A17" s="291" t="s">
        <v>36</v>
      </c>
      <c r="B17" s="291"/>
      <c r="C17" s="60" t="s">
        <v>11</v>
      </c>
    </row>
    <row r="18" spans="1:5" ht="16.5" customHeight="1" x14ac:dyDescent="0.3">
      <c r="A18" s="291" t="s">
        <v>37</v>
      </c>
      <c r="B18" s="291"/>
      <c r="C18" s="97" t="s">
        <v>12</v>
      </c>
    </row>
    <row r="19" spans="1:5" ht="16.5" customHeight="1" x14ac:dyDescent="0.3">
      <c r="A19" s="291" t="s">
        <v>38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39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43.63</v>
      </c>
      <c r="D24" s="87">
        <f t="shared" ref="D24:D43" si="0">(C24-$C$46)/$C$46</f>
        <v>9.4060428089664649E-4</v>
      </c>
      <c r="E24" s="53"/>
    </row>
    <row r="25" spans="1:5" ht="15.75" customHeight="1" x14ac:dyDescent="0.3">
      <c r="C25" s="95">
        <v>43.48</v>
      </c>
      <c r="D25" s="88">
        <f t="shared" si="0"/>
        <v>-2.500630893115276E-3</v>
      </c>
      <c r="E25" s="53"/>
    </row>
    <row r="26" spans="1:5" ht="15.75" customHeight="1" x14ac:dyDescent="0.3">
      <c r="C26" s="95">
        <v>43.32</v>
      </c>
      <c r="D26" s="88">
        <f t="shared" si="0"/>
        <v>-6.171281745394443E-3</v>
      </c>
      <c r="E26" s="53"/>
    </row>
    <row r="27" spans="1:5" ht="15.75" customHeight="1" x14ac:dyDescent="0.3">
      <c r="C27" s="95">
        <v>43.24</v>
      </c>
      <c r="D27" s="88">
        <f t="shared" si="0"/>
        <v>-8.0066071715340255E-3</v>
      </c>
      <c r="E27" s="53"/>
    </row>
    <row r="28" spans="1:5" ht="15.75" customHeight="1" x14ac:dyDescent="0.3">
      <c r="C28" s="95">
        <v>43.61</v>
      </c>
      <c r="D28" s="88">
        <f t="shared" si="0"/>
        <v>4.8177292436166913E-4</v>
      </c>
      <c r="E28" s="53"/>
    </row>
    <row r="29" spans="1:5" ht="15.75" customHeight="1" x14ac:dyDescent="0.3">
      <c r="C29" s="95">
        <v>43.84</v>
      </c>
      <c r="D29" s="88">
        <f t="shared" si="0"/>
        <v>5.7583335245131751E-3</v>
      </c>
      <c r="E29" s="53"/>
    </row>
    <row r="30" spans="1:5" ht="15.75" customHeight="1" x14ac:dyDescent="0.3">
      <c r="C30" s="95">
        <v>43.07</v>
      </c>
      <c r="D30" s="88">
        <f t="shared" si="0"/>
        <v>-1.1906673702080763E-2</v>
      </c>
      <c r="E30" s="53"/>
    </row>
    <row r="31" spans="1:5" ht="15.75" customHeight="1" x14ac:dyDescent="0.3">
      <c r="C31" s="95">
        <v>43.45</v>
      </c>
      <c r="D31" s="88">
        <f t="shared" si="0"/>
        <v>-3.1888779279174973E-3</v>
      </c>
      <c r="E31" s="53"/>
    </row>
    <row r="32" spans="1:5" ht="15.75" customHeight="1" x14ac:dyDescent="0.3">
      <c r="C32" s="95">
        <v>43.94</v>
      </c>
      <c r="D32" s="88">
        <f t="shared" si="0"/>
        <v>8.0524903071875729E-3</v>
      </c>
      <c r="E32" s="53"/>
    </row>
    <row r="33" spans="1:7" ht="15.75" customHeight="1" x14ac:dyDescent="0.3">
      <c r="C33" s="95">
        <v>44.3</v>
      </c>
      <c r="D33" s="88">
        <f t="shared" si="0"/>
        <v>1.631145472481586E-2</v>
      </c>
      <c r="E33" s="53"/>
    </row>
    <row r="34" spans="1:7" ht="15.75" customHeight="1" x14ac:dyDescent="0.3">
      <c r="C34" s="95">
        <v>43.75</v>
      </c>
      <c r="D34" s="88">
        <f t="shared" si="0"/>
        <v>3.6935924201060215E-3</v>
      </c>
      <c r="E34" s="53"/>
    </row>
    <row r="35" spans="1:7" ht="15.75" customHeight="1" x14ac:dyDescent="0.3">
      <c r="C35" s="95">
        <v>42.66</v>
      </c>
      <c r="D35" s="88">
        <f t="shared" si="0"/>
        <v>-2.1312716511046412E-2</v>
      </c>
      <c r="E35" s="53"/>
    </row>
    <row r="36" spans="1:7" ht="15.75" customHeight="1" x14ac:dyDescent="0.3">
      <c r="C36" s="95">
        <v>44.15</v>
      </c>
      <c r="D36" s="88">
        <f t="shared" si="0"/>
        <v>1.2870219550804101E-2</v>
      </c>
      <c r="E36" s="53"/>
    </row>
    <row r="37" spans="1:7" ht="15.75" customHeight="1" x14ac:dyDescent="0.3">
      <c r="C37" s="95">
        <v>43.05</v>
      </c>
      <c r="D37" s="88">
        <f t="shared" si="0"/>
        <v>-1.236550505861574E-2</v>
      </c>
      <c r="E37" s="53"/>
    </row>
    <row r="38" spans="1:7" ht="15.75" customHeight="1" x14ac:dyDescent="0.3">
      <c r="C38" s="95">
        <v>43.38</v>
      </c>
      <c r="D38" s="88">
        <f t="shared" si="0"/>
        <v>-4.7947876757896734E-3</v>
      </c>
      <c r="E38" s="53"/>
    </row>
    <row r="39" spans="1:7" ht="15.75" customHeight="1" x14ac:dyDescent="0.3">
      <c r="C39" s="95">
        <v>43.57</v>
      </c>
      <c r="D39" s="88">
        <f t="shared" si="0"/>
        <v>-4.3588978870812253E-4</v>
      </c>
      <c r="E39" s="53"/>
    </row>
    <row r="40" spans="1:7" ht="15.75" customHeight="1" x14ac:dyDescent="0.3">
      <c r="C40" s="95">
        <v>43.65</v>
      </c>
      <c r="D40" s="88">
        <f t="shared" si="0"/>
        <v>1.3994356374314608E-3</v>
      </c>
      <c r="E40" s="53"/>
    </row>
    <row r="41" spans="1:7" ht="15.75" customHeight="1" x14ac:dyDescent="0.3">
      <c r="C41" s="95">
        <v>43.73</v>
      </c>
      <c r="D41" s="88">
        <f t="shared" si="0"/>
        <v>3.2347610635710443E-3</v>
      </c>
      <c r="E41" s="53"/>
    </row>
    <row r="42" spans="1:7" ht="15.75" customHeight="1" x14ac:dyDescent="0.3">
      <c r="C42" s="95">
        <v>43.86</v>
      </c>
      <c r="D42" s="88">
        <f t="shared" si="0"/>
        <v>6.2171648810479896E-3</v>
      </c>
      <c r="E42" s="53"/>
    </row>
    <row r="43" spans="1:7" ht="16.5" customHeight="1" x14ac:dyDescent="0.3">
      <c r="C43" s="96">
        <v>44.1</v>
      </c>
      <c r="D43" s="89">
        <f t="shared" si="0"/>
        <v>1.1723141159466903E-2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871.78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43.588999999999999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4">
        <f>C46</f>
        <v>43.588999999999999</v>
      </c>
      <c r="C49" s="93">
        <f>-IF(C46&lt;=80,10%,IF(C46&lt;250,7.5%,5%))</f>
        <v>-0.1</v>
      </c>
      <c r="D49" s="81">
        <f>IF(C46&lt;=80,C46*0.9,IF(C46&lt;250,C46*0.925,C46*0.95))</f>
        <v>39.2301</v>
      </c>
    </row>
    <row r="50" spans="1:6" ht="17.25" customHeight="1" x14ac:dyDescent="0.3">
      <c r="B50" s="285"/>
      <c r="C50" s="94">
        <f>IF(C46&lt;=80, 10%, IF(C46&lt;250, 7.5%, 5%))</f>
        <v>0.1</v>
      </c>
      <c r="D50" s="81">
        <f>IF(C46&lt;=80, C46*1.1, IF(C46&lt;250, C46*1.075, C46*1.05))</f>
        <v>47.947900000000004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24" zoomScale="55" zoomScaleNormal="40" zoomScalePageLayoutView="55" workbookViewId="0">
      <selection activeCell="J77" sqref="J7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0" t="s">
        <v>45</v>
      </c>
      <c r="B1" s="320"/>
      <c r="C1" s="320"/>
      <c r="D1" s="320"/>
      <c r="E1" s="320"/>
      <c r="F1" s="320"/>
      <c r="G1" s="320"/>
      <c r="H1" s="320"/>
      <c r="I1" s="320"/>
    </row>
    <row r="2" spans="1:9" ht="18.75" customHeight="1" x14ac:dyDescent="0.25">
      <c r="A2" s="320"/>
      <c r="B2" s="320"/>
      <c r="C2" s="320"/>
      <c r="D2" s="320"/>
      <c r="E2" s="320"/>
      <c r="F2" s="320"/>
      <c r="G2" s="320"/>
      <c r="H2" s="320"/>
      <c r="I2" s="320"/>
    </row>
    <row r="3" spans="1:9" ht="18.75" customHeight="1" x14ac:dyDescent="0.25">
      <c r="A3" s="320"/>
      <c r="B3" s="320"/>
      <c r="C3" s="320"/>
      <c r="D3" s="320"/>
      <c r="E3" s="320"/>
      <c r="F3" s="320"/>
      <c r="G3" s="320"/>
      <c r="H3" s="320"/>
      <c r="I3" s="320"/>
    </row>
    <row r="4" spans="1:9" ht="18.75" customHeight="1" x14ac:dyDescent="0.25">
      <c r="A4" s="320"/>
      <c r="B4" s="320"/>
      <c r="C4" s="320"/>
      <c r="D4" s="320"/>
      <c r="E4" s="320"/>
      <c r="F4" s="320"/>
      <c r="G4" s="320"/>
      <c r="H4" s="320"/>
      <c r="I4" s="320"/>
    </row>
    <row r="5" spans="1:9" ht="18.75" customHeight="1" x14ac:dyDescent="0.25">
      <c r="A5" s="320"/>
      <c r="B5" s="320"/>
      <c r="C5" s="320"/>
      <c r="D5" s="320"/>
      <c r="E5" s="320"/>
      <c r="F5" s="320"/>
      <c r="G5" s="320"/>
      <c r="H5" s="320"/>
      <c r="I5" s="320"/>
    </row>
    <row r="6" spans="1:9" ht="18.75" customHeight="1" x14ac:dyDescent="0.25">
      <c r="A6" s="320"/>
      <c r="B6" s="320"/>
      <c r="C6" s="320"/>
      <c r="D6" s="320"/>
      <c r="E6" s="320"/>
      <c r="F6" s="320"/>
      <c r="G6" s="320"/>
      <c r="H6" s="320"/>
      <c r="I6" s="320"/>
    </row>
    <row r="7" spans="1:9" ht="18.75" customHeight="1" x14ac:dyDescent="0.25">
      <c r="A7" s="320"/>
      <c r="B7" s="320"/>
      <c r="C7" s="320"/>
      <c r="D7" s="320"/>
      <c r="E7" s="320"/>
      <c r="F7" s="320"/>
      <c r="G7" s="320"/>
      <c r="H7" s="320"/>
      <c r="I7" s="320"/>
    </row>
    <row r="8" spans="1:9" x14ac:dyDescent="0.25">
      <c r="A8" s="321" t="s">
        <v>46</v>
      </c>
      <c r="B8" s="321"/>
      <c r="C8" s="321"/>
      <c r="D8" s="321"/>
      <c r="E8" s="321"/>
      <c r="F8" s="321"/>
      <c r="G8" s="321"/>
      <c r="H8" s="321"/>
      <c r="I8" s="321"/>
    </row>
    <row r="9" spans="1:9" x14ac:dyDescent="0.25">
      <c r="A9" s="321"/>
      <c r="B9" s="321"/>
      <c r="C9" s="321"/>
      <c r="D9" s="321"/>
      <c r="E9" s="321"/>
      <c r="F9" s="321"/>
      <c r="G9" s="321"/>
      <c r="H9" s="321"/>
      <c r="I9" s="321"/>
    </row>
    <row r="10" spans="1:9" x14ac:dyDescent="0.25">
      <c r="A10" s="321"/>
      <c r="B10" s="321"/>
      <c r="C10" s="321"/>
      <c r="D10" s="321"/>
      <c r="E10" s="321"/>
      <c r="F10" s="321"/>
      <c r="G10" s="321"/>
      <c r="H10" s="321"/>
      <c r="I10" s="321"/>
    </row>
    <row r="11" spans="1:9" x14ac:dyDescent="0.25">
      <c r="A11" s="321"/>
      <c r="B11" s="321"/>
      <c r="C11" s="321"/>
      <c r="D11" s="321"/>
      <c r="E11" s="321"/>
      <c r="F11" s="321"/>
      <c r="G11" s="321"/>
      <c r="H11" s="321"/>
      <c r="I11" s="321"/>
    </row>
    <row r="12" spans="1:9" x14ac:dyDescent="0.25">
      <c r="A12" s="321"/>
      <c r="B12" s="321"/>
      <c r="C12" s="321"/>
      <c r="D12" s="321"/>
      <c r="E12" s="321"/>
      <c r="F12" s="321"/>
      <c r="G12" s="321"/>
      <c r="H12" s="321"/>
      <c r="I12" s="321"/>
    </row>
    <row r="13" spans="1:9" x14ac:dyDescent="0.25">
      <c r="A13" s="321"/>
      <c r="B13" s="321"/>
      <c r="C13" s="321"/>
      <c r="D13" s="321"/>
      <c r="E13" s="321"/>
      <c r="F13" s="321"/>
      <c r="G13" s="321"/>
      <c r="H13" s="321"/>
      <c r="I13" s="321"/>
    </row>
    <row r="14" spans="1:9" x14ac:dyDescent="0.25">
      <c r="A14" s="321"/>
      <c r="B14" s="321"/>
      <c r="C14" s="321"/>
      <c r="D14" s="321"/>
      <c r="E14" s="321"/>
      <c r="F14" s="321"/>
      <c r="G14" s="321"/>
      <c r="H14" s="321"/>
      <c r="I14" s="321"/>
    </row>
    <row r="15" spans="1:9" ht="19.5" customHeight="1" x14ac:dyDescent="0.3">
      <c r="A15" s="98"/>
    </row>
    <row r="16" spans="1:9" ht="19.5" customHeight="1" x14ac:dyDescent="0.3">
      <c r="A16" s="293" t="s">
        <v>31</v>
      </c>
      <c r="B16" s="294"/>
      <c r="C16" s="294"/>
      <c r="D16" s="294"/>
      <c r="E16" s="294"/>
      <c r="F16" s="294"/>
      <c r="G16" s="294"/>
      <c r="H16" s="295"/>
    </row>
    <row r="17" spans="1:14" ht="20.25" customHeight="1" x14ac:dyDescent="0.25">
      <c r="A17" s="296" t="s">
        <v>47</v>
      </c>
      <c r="B17" s="296"/>
      <c r="C17" s="296"/>
      <c r="D17" s="296"/>
      <c r="E17" s="296"/>
      <c r="F17" s="296"/>
      <c r="G17" s="296"/>
      <c r="H17" s="296"/>
    </row>
    <row r="18" spans="1:14" ht="26.25" customHeight="1" x14ac:dyDescent="0.4">
      <c r="A18" s="100" t="s">
        <v>33</v>
      </c>
      <c r="B18" s="292" t="s">
        <v>5</v>
      </c>
      <c r="C18" s="292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7" t="s">
        <v>9</v>
      </c>
      <c r="C20" s="297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7" t="s">
        <v>11</v>
      </c>
      <c r="C21" s="297"/>
      <c r="D21" s="297"/>
      <c r="E21" s="297"/>
      <c r="F21" s="297"/>
      <c r="G21" s="297"/>
      <c r="H21" s="297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2" t="s">
        <v>125</v>
      </c>
      <c r="C26" s="292"/>
    </row>
    <row r="27" spans="1:14" ht="26.25" customHeight="1" x14ac:dyDescent="0.4">
      <c r="A27" s="109" t="s">
        <v>48</v>
      </c>
      <c r="B27" s="298" t="s">
        <v>126</v>
      </c>
      <c r="C27" s="298"/>
    </row>
    <row r="28" spans="1:14" ht="27" customHeight="1" x14ac:dyDescent="0.4">
      <c r="A28" s="109" t="s">
        <v>6</v>
      </c>
      <c r="B28" s="110">
        <v>90.1</v>
      </c>
    </row>
    <row r="29" spans="1:14" s="14" customFormat="1" ht="27" customHeight="1" x14ac:dyDescent="0.4">
      <c r="A29" s="109" t="s">
        <v>49</v>
      </c>
      <c r="B29" s="111"/>
      <c r="C29" s="299" t="s">
        <v>50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90.1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293.39999999999998</v>
      </c>
      <c r="C31" s="302" t="s">
        <v>53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329.82389999999998</v>
      </c>
      <c r="C32" s="302" t="s">
        <v>55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0.88956561365019327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305" t="s">
        <v>59</v>
      </c>
      <c r="E36" s="306"/>
      <c r="F36" s="305" t="s">
        <v>60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20</v>
      </c>
      <c r="C38" s="131">
        <v>1</v>
      </c>
      <c r="D38" s="132">
        <v>26949555</v>
      </c>
      <c r="E38" s="133">
        <f>IF(ISBLANK(D38),"-",$D$48/$D$45*D38)</f>
        <v>33540106.653777774</v>
      </c>
      <c r="F38" s="132">
        <v>26947225</v>
      </c>
      <c r="G38" s="134">
        <f>IF(ISBLANK(F38),"-",$D$48/$F$45*F38)</f>
        <v>33553941.982152425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26732628</v>
      </c>
      <c r="E39" s="138">
        <f>IF(ISBLANK(D39),"-",$D$48/$D$45*D39)</f>
        <v>33270129.850224465</v>
      </c>
      <c r="F39" s="137">
        <v>26956164</v>
      </c>
      <c r="G39" s="139">
        <f>IF(ISBLANK(F39),"-",$D$48/$F$45*F39)</f>
        <v>33565072.578619353</v>
      </c>
      <c r="I39" s="309">
        <f>ABS((F43/D43*D42)-F42)/D42</f>
        <v>3.0930856491784529E-3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26745055</v>
      </c>
      <c r="E40" s="138">
        <f>IF(ISBLANK(D40),"-",$D$48/$D$45*D40)</f>
        <v>33285595.890587155</v>
      </c>
      <c r="F40" s="137">
        <v>26732504</v>
      </c>
      <c r="G40" s="139">
        <f>IF(ISBLANK(F40),"-",$D$48/$F$45*F40)</f>
        <v>33286577.310044266</v>
      </c>
      <c r="I40" s="309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26809079.333333332</v>
      </c>
      <c r="E42" s="148">
        <f>AVERAGE(E38:E41)</f>
        <v>33365277.464863133</v>
      </c>
      <c r="F42" s="147">
        <f>AVERAGE(F38:F41)</f>
        <v>26878631</v>
      </c>
      <c r="G42" s="149">
        <f>AVERAGE(G38:G41)</f>
        <v>33468530.623605352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20.05</v>
      </c>
      <c r="E43" s="140"/>
      <c r="F43" s="152">
        <v>20.04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17.835790553686376</v>
      </c>
      <c r="E44" s="155"/>
      <c r="F44" s="154">
        <f>F43*$B$34</f>
        <v>17.826894897549874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400</v>
      </c>
      <c r="C45" s="153" t="s">
        <v>77</v>
      </c>
      <c r="D45" s="157">
        <f>D44*$B$30/100</f>
        <v>16.070047288871425</v>
      </c>
      <c r="E45" s="158"/>
      <c r="F45" s="157">
        <f>F44*$B$30/100</f>
        <v>16.062032302692433</v>
      </c>
      <c r="H45" s="150"/>
    </row>
    <row r="46" spans="1:14" ht="19.5" customHeight="1" x14ac:dyDescent="0.3">
      <c r="A46" s="310" t="s">
        <v>78</v>
      </c>
      <c r="B46" s="311"/>
      <c r="C46" s="153" t="s">
        <v>79</v>
      </c>
      <c r="D46" s="159">
        <f>D45/$B$45</f>
        <v>4.0175118222178563E-2</v>
      </c>
      <c r="E46" s="160"/>
      <c r="F46" s="161">
        <f>F45/$B$45</f>
        <v>4.0155080756731083E-2</v>
      </c>
      <c r="H46" s="150"/>
    </row>
    <row r="47" spans="1:14" ht="27" customHeight="1" x14ac:dyDescent="0.4">
      <c r="A47" s="312"/>
      <c r="B47" s="313"/>
      <c r="C47" s="162" t="s">
        <v>80</v>
      </c>
      <c r="D47" s="163">
        <v>0.05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22.482883435582824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33416904.044234242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4.4723922419661723E-3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tablets contains: Ondansetron hydrochloride Ph.Eur. eqivalent to Ondansetron 4 mg</v>
      </c>
    </row>
    <row r="56" spans="1:12" ht="26.25" customHeight="1" x14ac:dyDescent="0.4">
      <c r="A56" s="177" t="s">
        <v>87</v>
      </c>
      <c r="B56" s="178">
        <v>4</v>
      </c>
      <c r="C56" s="99" t="str">
        <f>B20</f>
        <v>Ondansetron hydrochloride Ph.Eur.</v>
      </c>
      <c r="H56" s="179"/>
    </row>
    <row r="57" spans="1:12" ht="18.75" x14ac:dyDescent="0.3">
      <c r="A57" s="176" t="s">
        <v>88</v>
      </c>
      <c r="B57" s="268">
        <f>Uniformity!C46</f>
        <v>43.588999999999999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4" t="s">
        <v>94</v>
      </c>
      <c r="D60" s="317">
        <v>42.75</v>
      </c>
      <c r="E60" s="182">
        <v>1</v>
      </c>
      <c r="F60" s="183">
        <v>33253420</v>
      </c>
      <c r="G60" s="269">
        <f>IF(ISBLANK(F60),"-",(F60/$D$50*$D$47*$B$68)*($B$57/$D$60))</f>
        <v>4.0585498441954817</v>
      </c>
      <c r="H60" s="184">
        <f t="shared" ref="H60:H71" si="0">IF(ISBLANK(F60),"-",G60/$B$56)</f>
        <v>1.0146374610488704</v>
      </c>
      <c r="L60" s="112"/>
    </row>
    <row r="61" spans="1:12" s="14" customFormat="1" ht="26.25" customHeight="1" x14ac:dyDescent="0.4">
      <c r="A61" s="124" t="s">
        <v>95</v>
      </c>
      <c r="B61" s="125">
        <v>20</v>
      </c>
      <c r="C61" s="315"/>
      <c r="D61" s="318"/>
      <c r="E61" s="185">
        <v>2</v>
      </c>
      <c r="F61" s="137">
        <v>33202562</v>
      </c>
      <c r="G61" s="270">
        <f>IF(ISBLANK(F61),"-",(F61/$D$50*$D$47*$B$68)*($B$57/$D$60))</f>
        <v>4.0523426712798507</v>
      </c>
      <c r="H61" s="186">
        <f t="shared" si="0"/>
        <v>1.0130856678199627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5"/>
      <c r="D62" s="318"/>
      <c r="E62" s="185">
        <v>3</v>
      </c>
      <c r="F62" s="187">
        <v>33245033</v>
      </c>
      <c r="G62" s="270">
        <f>IF(ISBLANK(F62),"-",(F62/$D$50*$D$47*$B$68)*($B$57/$D$60))</f>
        <v>4.0575262184287704</v>
      </c>
      <c r="H62" s="186">
        <f t="shared" si="0"/>
        <v>1.0143815546071926</v>
      </c>
      <c r="L62" s="112"/>
    </row>
    <row r="63" spans="1:12" ht="27" customHeight="1" x14ac:dyDescent="0.4">
      <c r="A63" s="124" t="s">
        <v>97</v>
      </c>
      <c r="B63" s="125">
        <v>1</v>
      </c>
      <c r="C63" s="316"/>
      <c r="D63" s="319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4" t="s">
        <v>99</v>
      </c>
      <c r="D64" s="317">
        <v>43.4</v>
      </c>
      <c r="E64" s="182">
        <v>1</v>
      </c>
      <c r="F64" s="183">
        <v>32955110</v>
      </c>
      <c r="G64" s="271">
        <f>IF(ISBLANK(F64),"-",(F64/$D$50*$D$47*$B$68)*($B$57/$D$64))</f>
        <v>3.9619019338113128</v>
      </c>
      <c r="H64" s="190">
        <f t="shared" si="0"/>
        <v>0.99047548345282821</v>
      </c>
    </row>
    <row r="65" spans="1:8" ht="26.25" customHeight="1" x14ac:dyDescent="0.4">
      <c r="A65" s="124" t="s">
        <v>100</v>
      </c>
      <c r="B65" s="125">
        <v>1</v>
      </c>
      <c r="C65" s="315"/>
      <c r="D65" s="318"/>
      <c r="E65" s="185">
        <v>2</v>
      </c>
      <c r="F65" s="137">
        <v>32872802</v>
      </c>
      <c r="G65" s="272">
        <f>IF(ISBLANK(F65),"-",(F65/$D$50*$D$47*$B$68)*($B$57/$D$64))</f>
        <v>3.9520067696207475</v>
      </c>
      <c r="H65" s="191">
        <f t="shared" si="0"/>
        <v>0.98800169240518687</v>
      </c>
    </row>
    <row r="66" spans="1:8" ht="26.25" customHeight="1" x14ac:dyDescent="0.4">
      <c r="A66" s="124" t="s">
        <v>101</v>
      </c>
      <c r="B66" s="125">
        <v>1</v>
      </c>
      <c r="C66" s="315"/>
      <c r="D66" s="318"/>
      <c r="E66" s="185">
        <v>3</v>
      </c>
      <c r="F66" s="137">
        <v>32838851</v>
      </c>
      <c r="G66" s="272">
        <f>IF(ISBLANK(F66),"-",(F66/$D$50*$D$47*$B$68)*($B$57/$D$64))</f>
        <v>3.9479251406243692</v>
      </c>
      <c r="H66" s="191">
        <f t="shared" si="0"/>
        <v>0.98698128515609229</v>
      </c>
    </row>
    <row r="67" spans="1:8" ht="27" customHeight="1" x14ac:dyDescent="0.4">
      <c r="A67" s="124" t="s">
        <v>102</v>
      </c>
      <c r="B67" s="125">
        <v>1</v>
      </c>
      <c r="C67" s="316"/>
      <c r="D67" s="319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80</v>
      </c>
      <c r="C68" s="314" t="s">
        <v>104</v>
      </c>
      <c r="D68" s="317">
        <v>43.89</v>
      </c>
      <c r="E68" s="182">
        <v>1</v>
      </c>
      <c r="F68" s="183">
        <v>33062687</v>
      </c>
      <c r="G68" s="271">
        <f>IF(ISBLANK(F68),"-",(F68/$D$50*$D$47*$B$68)*($B$57/$D$68))</f>
        <v>3.9304588188320269</v>
      </c>
      <c r="H68" s="186">
        <f t="shared" si="0"/>
        <v>0.98261470470800671</v>
      </c>
    </row>
    <row r="69" spans="1:8" ht="27" customHeight="1" x14ac:dyDescent="0.4">
      <c r="A69" s="172" t="s">
        <v>105</v>
      </c>
      <c r="B69" s="194">
        <f>(D47*B68)/B56*B57</f>
        <v>43.588999999999999</v>
      </c>
      <c r="C69" s="315"/>
      <c r="D69" s="318"/>
      <c r="E69" s="185">
        <v>2</v>
      </c>
      <c r="F69" s="137">
        <v>33061105</v>
      </c>
      <c r="G69" s="272">
        <f>IF(ISBLANK(F69),"-",(F69/$D$50*$D$47*$B$68)*($B$57/$D$68))</f>
        <v>3.9302707522707272</v>
      </c>
      <c r="H69" s="186">
        <f t="shared" si="0"/>
        <v>0.9825676880676818</v>
      </c>
    </row>
    <row r="70" spans="1:8" ht="26.25" customHeight="1" x14ac:dyDescent="0.4">
      <c r="A70" s="327" t="s">
        <v>78</v>
      </c>
      <c r="B70" s="328"/>
      <c r="C70" s="315"/>
      <c r="D70" s="318"/>
      <c r="E70" s="185">
        <v>3</v>
      </c>
      <c r="F70" s="137">
        <v>33009881</v>
      </c>
      <c r="G70" s="272">
        <f>IF(ISBLANK(F70),"-",(F70/$D$50*$D$47*$B$68)*($B$57/$D$68))</f>
        <v>3.9241812949154968</v>
      </c>
      <c r="H70" s="186">
        <f t="shared" si="0"/>
        <v>0.98104532372887421</v>
      </c>
    </row>
    <row r="71" spans="1:8" ht="27" customHeight="1" x14ac:dyDescent="0.4">
      <c r="A71" s="329"/>
      <c r="B71" s="330"/>
      <c r="C71" s="326"/>
      <c r="D71" s="319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3.9794626048865314</v>
      </c>
      <c r="H72" s="199">
        <f>AVERAGE(H60:H71)</f>
        <v>0.99486565122163284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1.4758425061793539E-2</v>
      </c>
      <c r="H73" s="274">
        <f>STDEV(H60:H71)/H72</f>
        <v>1.4758425061793539E-2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322" t="str">
        <f>B20</f>
        <v>Ondansetron hydrochloride Ph.Eur.</v>
      </c>
      <c r="D76" s="322"/>
      <c r="E76" s="205" t="s">
        <v>108</v>
      </c>
      <c r="F76" s="205"/>
      <c r="G76" s="206">
        <f>H72</f>
        <v>0.99486565122163284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8" t="str">
        <f>B26</f>
        <v>Ondansetron HCl</v>
      </c>
      <c r="C79" s="308"/>
    </row>
    <row r="80" spans="1:8" ht="26.25" customHeight="1" x14ac:dyDescent="0.4">
      <c r="A80" s="109" t="s">
        <v>48</v>
      </c>
      <c r="B80" s="308" t="str">
        <f>B27</f>
        <v>O15-3</v>
      </c>
      <c r="C80" s="308"/>
    </row>
    <row r="81" spans="1:12" ht="27" customHeight="1" x14ac:dyDescent="0.4">
      <c r="A81" s="109" t="s">
        <v>6</v>
      </c>
      <c r="B81" s="208">
        <f>B28</f>
        <v>90.1</v>
      </c>
    </row>
    <row r="82" spans="1:12" s="14" customFormat="1" ht="27" customHeight="1" x14ac:dyDescent="0.4">
      <c r="A82" s="109" t="s">
        <v>49</v>
      </c>
      <c r="B82" s="111">
        <v>0</v>
      </c>
      <c r="C82" s="299" t="s">
        <v>50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90.1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293.39999999999998</v>
      </c>
      <c r="C84" s="302" t="s">
        <v>111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329.82389999999998</v>
      </c>
      <c r="C85" s="302" t="s">
        <v>112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0.88956561365019327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209" t="s">
        <v>59</v>
      </c>
      <c r="E89" s="210"/>
      <c r="F89" s="305" t="s">
        <v>60</v>
      </c>
      <c r="G89" s="307"/>
    </row>
    <row r="90" spans="1:12" ht="27" customHeight="1" x14ac:dyDescent="0.4">
      <c r="A90" s="124" t="s">
        <v>61</v>
      </c>
      <c r="B90" s="125">
        <v>2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13">
        <v>1</v>
      </c>
      <c r="D91" s="132">
        <v>0.28160000000000002</v>
      </c>
      <c r="E91" s="133">
        <f>IF(ISBLANK(D91),"-",$D$101/$D$98*D91)</f>
        <v>0.35046567684341434</v>
      </c>
      <c r="F91" s="132">
        <v>0.28039999999999998</v>
      </c>
      <c r="G91" s="134">
        <f>IF(ISBLANK(F91),"-",$D$101/$F$98*F91)</f>
        <v>0.34914635298423269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0.28039999999999998</v>
      </c>
      <c r="E92" s="138">
        <f>IF(ISBLANK(D92),"-",$D$101/$D$98*D92)</f>
        <v>0.34897221515232024</v>
      </c>
      <c r="F92" s="137">
        <v>0.28039999999999998</v>
      </c>
      <c r="G92" s="139">
        <f>IF(ISBLANK(F92),"-",$D$101/$F$98*F92)</f>
        <v>0.34914635298423269</v>
      </c>
      <c r="I92" s="309">
        <f>ABS((F96/D96*D95)-F95)/D95</f>
        <v>1.6369848989296199E-3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0.28079999999999999</v>
      </c>
      <c r="E93" s="138">
        <f>IF(ISBLANK(D93),"-",$D$101/$D$98*D93)</f>
        <v>0.34947003571601826</v>
      </c>
      <c r="F93" s="137">
        <v>0.2802</v>
      </c>
      <c r="G93" s="139">
        <f>IF(ISBLANK(F93),"-",$D$101/$F$98*F93)</f>
        <v>0.34889731849565619</v>
      </c>
      <c r="I93" s="309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0.28093333333333331</v>
      </c>
      <c r="E95" s="148">
        <f>AVERAGE(E91:E94)</f>
        <v>0.3496359759039176</v>
      </c>
      <c r="F95" s="218">
        <f>AVERAGE(F91:F94)</f>
        <v>0.28033333333333332</v>
      </c>
      <c r="G95" s="219">
        <f>AVERAGE(G91:G94)</f>
        <v>0.34906334148804047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20.05</v>
      </c>
      <c r="E96" s="140"/>
      <c r="F96" s="152">
        <v>20.04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17.835790553686376</v>
      </c>
      <c r="E97" s="155"/>
      <c r="F97" s="154">
        <f>F96*$B$87</f>
        <v>17.826894897549874</v>
      </c>
    </row>
    <row r="98" spans="1:10" ht="19.5" customHeight="1" x14ac:dyDescent="0.3">
      <c r="A98" s="124" t="s">
        <v>76</v>
      </c>
      <c r="B98" s="224">
        <f>(B97/B96)*(B95/B94)*(B93/B92)*(B91/B90)*B89</f>
        <v>2500</v>
      </c>
      <c r="C98" s="222" t="s">
        <v>115</v>
      </c>
      <c r="D98" s="225">
        <f>D97*$B$83/100</f>
        <v>16.070047288871425</v>
      </c>
      <c r="E98" s="158"/>
      <c r="F98" s="157">
        <f>F97*$B$83/100</f>
        <v>16.062032302692433</v>
      </c>
    </row>
    <row r="99" spans="1:10" ht="19.5" customHeight="1" x14ac:dyDescent="0.3">
      <c r="A99" s="310" t="s">
        <v>78</v>
      </c>
      <c r="B99" s="324"/>
      <c r="C99" s="222" t="s">
        <v>116</v>
      </c>
      <c r="D99" s="226">
        <f>D98/$B$98</f>
        <v>6.4280189155485699E-3</v>
      </c>
      <c r="E99" s="158"/>
      <c r="F99" s="161">
        <f>F98/$B$98</f>
        <v>6.4248129210769736E-3</v>
      </c>
      <c r="G99" s="227"/>
      <c r="H99" s="150"/>
    </row>
    <row r="100" spans="1:10" ht="19.5" customHeight="1" x14ac:dyDescent="0.3">
      <c r="A100" s="312"/>
      <c r="B100" s="325"/>
      <c r="C100" s="222" t="s">
        <v>80</v>
      </c>
      <c r="D100" s="228">
        <f>$B$56/$B$116</f>
        <v>8.0000000000000002E-3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20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22.482883435582824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0.34934965869597906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1.664037783733086E-3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500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0.34160000000000001</v>
      </c>
      <c r="E108" s="275">
        <f t="shared" ref="E108:E113" si="1">IF(ISBLANK(D108),"-",D108/$D$103*$D$100*$B$116)</f>
        <v>3.9112675967693078</v>
      </c>
      <c r="F108" s="245">
        <f t="shared" ref="F108:F113" si="2">IF(ISBLANK(D108), "-", E108/$B$56)</f>
        <v>0.97781689919232695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0.3543</v>
      </c>
      <c r="E109" s="276">
        <f t="shared" si="1"/>
        <v>4.0566806485227334</v>
      </c>
      <c r="F109" s="246">
        <f t="shared" si="2"/>
        <v>1.0141701621306833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0.34489999999999998</v>
      </c>
      <c r="E110" s="276">
        <f t="shared" si="1"/>
        <v>3.9490520905320086</v>
      </c>
      <c r="F110" s="246">
        <f t="shared" si="2"/>
        <v>0.98726302263300214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0.36080000000000001</v>
      </c>
      <c r="E111" s="276">
        <f t="shared" si="1"/>
        <v>4.13110465138866</v>
      </c>
      <c r="F111" s="246">
        <f t="shared" si="2"/>
        <v>1.032776162847165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0.34870000000000001</v>
      </c>
      <c r="E112" s="276">
        <f t="shared" si="1"/>
        <v>3.9925615075920895</v>
      </c>
      <c r="F112" s="246">
        <f t="shared" si="2"/>
        <v>0.99814037689802237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0.35930000000000001</v>
      </c>
      <c r="E113" s="277">
        <f t="shared" si="1"/>
        <v>4.1139298814965235</v>
      </c>
      <c r="F113" s="249">
        <f t="shared" si="2"/>
        <v>1.0284824703741309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4.0257660627168876</v>
      </c>
      <c r="F115" s="252">
        <f>AVERAGE(F108:F113)</f>
        <v>1.0064415156792219</v>
      </c>
    </row>
    <row r="116" spans="1:10" ht="27" customHeight="1" x14ac:dyDescent="0.4">
      <c r="A116" s="124" t="s">
        <v>103</v>
      </c>
      <c r="B116" s="156">
        <f>(B115/B114)*(B113/B112)*(B111/B110)*(B109/B108)*B107</f>
        <v>500</v>
      </c>
      <c r="C116" s="253"/>
      <c r="D116" s="216" t="s">
        <v>84</v>
      </c>
      <c r="E116" s="254">
        <f>STDEV(E108:E113)/E115</f>
        <v>2.2195965545384961E-2</v>
      </c>
      <c r="F116" s="254">
        <f>STDEV(F108:F113)/F115</f>
        <v>2.2195965545384961E-2</v>
      </c>
      <c r="I116" s="98"/>
    </row>
    <row r="117" spans="1:10" ht="27" customHeight="1" x14ac:dyDescent="0.4">
      <c r="A117" s="310" t="s">
        <v>78</v>
      </c>
      <c r="B117" s="311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312"/>
      <c r="B118" s="313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22" t="str">
        <f>B20</f>
        <v>Ondansetron hydrochloride Ph.Eur.</v>
      </c>
      <c r="D120" s="322"/>
      <c r="E120" s="205" t="s">
        <v>124</v>
      </c>
      <c r="F120" s="205"/>
      <c r="G120" s="206">
        <f>F115</f>
        <v>1.0064415156792219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323" t="s">
        <v>26</v>
      </c>
      <c r="C122" s="323"/>
      <c r="E122" s="211" t="s">
        <v>27</v>
      </c>
      <c r="F122" s="260"/>
      <c r="G122" s="323" t="s">
        <v>28</v>
      </c>
      <c r="H122" s="323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ondansetron Hydrochloride Dihy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dcterms:created xsi:type="dcterms:W3CDTF">2005-07-05T10:19:27Z</dcterms:created>
  <dcterms:modified xsi:type="dcterms:W3CDTF">2016-04-06T06:57:08Z</dcterms:modified>
  <cp:category/>
</cp:coreProperties>
</file>