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AZITHROMYCIN" sheetId="3" r:id="rId3"/>
  </sheets>
  <definedNames>
    <definedName name="_xlnm.Print_Area" localSheetId="2">AZITHROMYCIN!$A$1:$H$124</definedName>
    <definedName name="_xlnm.Print_Area" localSheetId="1">Uniformity!$A$1:$J$60</definedName>
  </definedNames>
  <calcPr calcId="145621"/>
</workbook>
</file>

<file path=xl/calcChain.xml><?xml version="1.0" encoding="utf-8"?>
<calcChain xmlns="http://schemas.openxmlformats.org/spreadsheetml/2006/main">
  <c r="B40" i="1" l="1"/>
  <c r="B19" i="1"/>
  <c r="B18" i="1" l="1"/>
  <c r="B42" i="1"/>
  <c r="B41" i="1"/>
  <c r="B39" i="1"/>
  <c r="B21" i="1"/>
  <c r="B20" i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1" i="2"/>
  <c r="D37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I39" i="3"/>
  <c r="D101" i="3"/>
  <c r="D102" i="3" s="1"/>
  <c r="D45" i="3"/>
  <c r="D46" i="3" s="1"/>
  <c r="D49" i="3"/>
  <c r="F98" i="3"/>
  <c r="F99" i="3" s="1"/>
  <c r="D35" i="2"/>
  <c r="D39" i="2"/>
  <c r="D43" i="2"/>
  <c r="C49" i="2"/>
  <c r="F44" i="3"/>
  <c r="F45" i="3" s="1"/>
  <c r="F46" i="3" s="1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41" i="3" l="1"/>
  <c r="G91" i="3"/>
  <c r="E38" i="3"/>
  <c r="E40" i="3"/>
  <c r="G92" i="3"/>
  <c r="E39" i="3"/>
  <c r="G39" i="3"/>
  <c r="G38" i="3"/>
  <c r="E94" i="3"/>
  <c r="E93" i="3"/>
  <c r="E91" i="3"/>
  <c r="E92" i="3"/>
  <c r="G94" i="3"/>
  <c r="G93" i="3"/>
  <c r="G40" i="3"/>
  <c r="G41" i="3"/>
  <c r="G95" i="3" l="1"/>
  <c r="E42" i="3"/>
  <c r="D50" i="3"/>
  <c r="G68" i="3" s="1"/>
  <c r="H68" i="3" s="1"/>
  <c r="G42" i="3"/>
  <c r="D52" i="3"/>
  <c r="E95" i="3"/>
  <c r="D105" i="3"/>
  <c r="D103" i="3"/>
  <c r="D51" i="3" l="1"/>
  <c r="G60" i="3"/>
  <c r="H60" i="3" s="1"/>
  <c r="G63" i="3"/>
  <c r="H63" i="3" s="1"/>
  <c r="G66" i="3"/>
  <c r="H66" i="3" s="1"/>
  <c r="G65" i="3"/>
  <c r="H65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<sst xmlns="http://schemas.openxmlformats.org/spreadsheetml/2006/main" count="232" uniqueCount="128">
  <si>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</si>
  <si>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</si>
  <si>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</si>
  <si>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</si>
  <si>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</si>
  <si>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CINVOCIN 250</t>
  </si>
  <si>
    <t>% age Purity:</t>
  </si>
  <si>
    <t>NDQD201512602</t>
  </si>
  <si>
    <t>Weight (mg):</t>
  </si>
  <si>
    <t xml:space="preserve">Azithromycin Dihydrate USP </t>
  </si>
  <si>
    <t>Standard Conc (mg/mL):</t>
  </si>
  <si>
    <t>Each film coated tablet contains: Azithromycin Dihydrate USP eq. to anhydrous Azithromycin 250mg</t>
  </si>
  <si>
    <t>2015-12-08 13:01:37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</si>
  <si>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</si>
  <si>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</si>
  <si>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</si>
  <si>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</si>
  <si>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</si>
  <si>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</si>
  <si>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</si>
  <si>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</si>
  <si>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</si>
  <si>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</si>
  <si>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</si>
  <si>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</si>
  <si>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</si>
  <si>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</si>
  <si>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</si>
  <si>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</si>
  <si>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</si>
  <si>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</si>
  <si>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</si>
  <si>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</si>
  <si>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</si>
  <si>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</si>
  <si>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</si>
  <si>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</si>
  <si>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</si>
  <si>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</si>
  <si>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</si>
  <si>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</si>
  <si>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</si>
  <si>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</si>
  <si>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</si>
  <si>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</si>
  <si>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</si>
  <si>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</si>
  <si>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</si>
  <si>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</si>
  <si>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</si>
  <si>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</si>
  <si>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</si>
  <si>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</si>
  <si>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</si>
  <si>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</si>
  <si>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</si>
  <si>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</si>
  <si>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</si>
  <si>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</si>
  <si>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</si>
  <si>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</si>
  <si>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</si>
  <si>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</si>
  <si>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</si>
  <si>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</si>
  <si>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</si>
  <si>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</si>
  <si>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</si>
  <si>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</si>
  <si>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</si>
  <si>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</si>
  <si>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</si>
  <si>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</si>
  <si>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</si>
  <si>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</si>
  <si>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</si>
  <si>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</si>
  <si>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</si>
  <si>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</si>
  <si>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</si>
  <si>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</si>
  <si>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</si>
  <si>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</si>
  <si>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</si>
  <si>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</si>
  <si>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</si>
  <si>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</si>
  <si>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</si>
  <si>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</si>
  <si>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</si>
  <si>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</si>
  <si>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</si>
  <si>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</si>
  <si>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</si>
  <si>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</si>
  <si>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</si>
  <si>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</si>
  <si>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</si>
  <si>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</si>
  <si>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</si>
  <si>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</si>
  <si>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</si>
  <si>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</si>
  <si>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</si>
  <si>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</si>
  <si>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</si>
  <si>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</si>
  <si>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</si>
  <si>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</si>
  <si>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</si>
  <si>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</si>
  <si>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</si>
  <si>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</si>
  <si>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</si>
  <si>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</si>
  <si>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</si>
  <si>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</si>
  <si>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</si>
  <si>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</si>
  <si>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</si>
  <si>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</si>
  <si>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</si>
  <si>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</si>
  <si>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</si>
  <si>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</si>
  <si>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AZITHROMYCIN </t>
  </si>
  <si>
    <t>WRS/A42-2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</si>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</sst>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" t="str">
        <f>AZITHROMYCIN!B26</f>
        <v xml:space="preserve">AZITHROMYCIN </v>
      </c>
      <c r="C18" s="72"/>
      <c r="D18" s="72"/>
      <c r="E18" s="72"/>
      <c r="F18" s="226"/>
    </row>
    <row r="19" spans="1:6" ht="16.5" customHeight="1" x14ac:dyDescent="0.3">
      <c r="A19" s="11" t="s">
        <v>6</v>
      </c>
      <c r="B19" s="12">
        <f>AZITHROMYCIN!B30</f>
        <v>95.808999999999997</v>
      </c>
      <c r="C19" s="72"/>
      <c r="D19" s="72"/>
      <c r="E19" s="72"/>
      <c r="F19" s="226"/>
    </row>
    <row r="20" spans="1:6" ht="16.5" customHeight="1" x14ac:dyDescent="0.3">
      <c r="A20" s="7" t="s">
        <v>8</v>
      </c>
      <c r="B20" s="12">
        <f>AZITHROMYCIN!D43</f>
        <v>20.57</v>
      </c>
      <c r="C20" s="10"/>
      <c r="D20" s="10"/>
      <c r="E20" s="10"/>
    </row>
    <row r="21" spans="1:6" ht="16.5" customHeight="1" x14ac:dyDescent="0.3">
      <c r="A21" s="7" t="s">
        <v>10</v>
      </c>
      <c r="B21" s="13">
        <f>AZITHROMYCIN!D46</f>
        <v>0.98539556499999992</v>
      </c>
      <c r="C21" s="10"/>
      <c r="D21" s="10"/>
      <c r="E21" s="10"/>
    </row>
    <row r="22" spans="1:6" ht="15.75" customHeight="1" x14ac:dyDescent="0.25">
      <c r="A22" s="10"/>
      <c r="B22" s="10" t="s">
        <v>127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23696732</v>
      </c>
      <c r="C24" s="18">
        <v>8186.72</v>
      </c>
      <c r="D24" s="19">
        <v>0.84</v>
      </c>
      <c r="E24" s="20">
        <v>5.63</v>
      </c>
    </row>
    <row r="25" spans="1:6" ht="16.5" customHeight="1" x14ac:dyDescent="0.3">
      <c r="A25" s="17">
        <v>2</v>
      </c>
      <c r="B25" s="18">
        <v>23404564</v>
      </c>
      <c r="C25" s="18">
        <v>9328.06</v>
      </c>
      <c r="D25" s="19">
        <v>0.86</v>
      </c>
      <c r="E25" s="19">
        <v>5.8</v>
      </c>
    </row>
    <row r="26" spans="1:6" ht="16.5" customHeight="1" x14ac:dyDescent="0.3">
      <c r="A26" s="17">
        <v>3</v>
      </c>
      <c r="B26" s="18">
        <v>23389686</v>
      </c>
      <c r="C26" s="18">
        <v>9351.89</v>
      </c>
      <c r="D26" s="19">
        <v>0.88</v>
      </c>
      <c r="E26" s="19">
        <v>5.81</v>
      </c>
    </row>
    <row r="27" spans="1:6" ht="16.5" customHeight="1" x14ac:dyDescent="0.3">
      <c r="A27" s="17">
        <v>4</v>
      </c>
      <c r="B27" s="18">
        <v>23363850</v>
      </c>
      <c r="C27" s="18">
        <v>9381.34</v>
      </c>
      <c r="D27" s="19">
        <v>0.88</v>
      </c>
      <c r="E27" s="19">
        <v>5.81</v>
      </c>
    </row>
    <row r="28" spans="1:6" ht="16.5" customHeight="1" x14ac:dyDescent="0.3">
      <c r="A28" s="17">
        <v>5</v>
      </c>
      <c r="B28" s="18">
        <v>23280830</v>
      </c>
      <c r="C28" s="19">
        <v>9353</v>
      </c>
      <c r="D28" s="19">
        <v>0.88</v>
      </c>
      <c r="E28" s="19">
        <v>5.81</v>
      </c>
    </row>
    <row r="29" spans="1:6" ht="16.5" customHeight="1" x14ac:dyDescent="0.3">
      <c r="A29" s="17">
        <v>6</v>
      </c>
      <c r="B29" s="21">
        <v>23168440</v>
      </c>
      <c r="C29" s="21">
        <v>9385.7099999999991</v>
      </c>
      <c r="D29" s="22">
        <v>0.88</v>
      </c>
      <c r="E29" s="22">
        <v>5.81</v>
      </c>
    </row>
    <row r="30" spans="1:6" ht="16.5" customHeight="1" x14ac:dyDescent="0.3">
      <c r="A30" s="23" t="s">
        <v>18</v>
      </c>
      <c r="B30" s="24">
        <f>AVERAGE(B24:B29)</f>
        <v>23384017</v>
      </c>
      <c r="C30" s="25">
        <f>AVERAGE(C24:C29)</f>
        <v>9164.4533333333329</v>
      </c>
      <c r="D30" s="26">
        <f>AVERAGE(D24:D29)</f>
        <v>0.87</v>
      </c>
      <c r="E30" s="26">
        <f>AVERAGE(E24:E29)</f>
        <v>5.7783333333333324</v>
      </c>
    </row>
    <row r="31" spans="1:6" ht="16.5" customHeight="1" x14ac:dyDescent="0.3">
      <c r="A31" s="27" t="s">
        <v>19</v>
      </c>
      <c r="B31" s="28">
        <f>(STDEV(B24:B29)/B30)</f>
        <v>7.5481678251942668E-3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AZITHROMYCIN!B79</f>
        <v xml:space="preserve">AZITHROMYCIN 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95.808999999999997</v>
      </c>
      <c r="C40" s="10"/>
      <c r="D40" s="10"/>
      <c r="E40" s="10"/>
    </row>
    <row r="41" spans="1:6" ht="16.5" customHeight="1" x14ac:dyDescent="0.3">
      <c r="A41" s="7" t="s">
        <v>8</v>
      </c>
      <c r="B41" s="12">
        <f>AZITHROMYCIN!D96</f>
        <v>22.88</v>
      </c>
      <c r="C41" s="10"/>
      <c r="D41" s="10"/>
      <c r="E41" s="10"/>
    </row>
    <row r="42" spans="1:6" ht="16.5" customHeight="1" x14ac:dyDescent="0.3">
      <c r="A42" s="7" t="s">
        <v>10</v>
      </c>
      <c r="B42" s="13">
        <f>AZITHROMYCIN!D99</f>
        <v>0.109605496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4711310</v>
      </c>
      <c r="C45" s="18">
        <v>10379.49</v>
      </c>
      <c r="D45" s="19">
        <v>1.02</v>
      </c>
      <c r="E45" s="20">
        <v>9.69</v>
      </c>
    </row>
    <row r="46" spans="1:6" ht="16.5" customHeight="1" x14ac:dyDescent="0.3">
      <c r="A46" s="17">
        <v>2</v>
      </c>
      <c r="B46" s="18">
        <v>4719508</v>
      </c>
      <c r="C46" s="18">
        <v>10355.209999999999</v>
      </c>
      <c r="D46" s="19">
        <v>1.03</v>
      </c>
      <c r="E46" s="19">
        <v>9.69</v>
      </c>
    </row>
    <row r="47" spans="1:6" ht="16.5" customHeight="1" x14ac:dyDescent="0.3">
      <c r="A47" s="17">
        <v>3</v>
      </c>
      <c r="B47" s="18">
        <v>4728549</v>
      </c>
      <c r="C47" s="18">
        <v>10378.73</v>
      </c>
      <c r="D47" s="19">
        <v>1.04</v>
      </c>
      <c r="E47" s="19">
        <v>9.69</v>
      </c>
    </row>
    <row r="48" spans="1:6" ht="16.5" customHeight="1" x14ac:dyDescent="0.3">
      <c r="A48" s="17">
        <v>4</v>
      </c>
      <c r="B48" s="18">
        <v>4722819</v>
      </c>
      <c r="C48" s="19">
        <v>10361.5</v>
      </c>
      <c r="D48" s="19">
        <v>1.04</v>
      </c>
      <c r="E48" s="19">
        <v>9.69</v>
      </c>
    </row>
    <row r="49" spans="1:7" ht="16.5" customHeight="1" x14ac:dyDescent="0.3">
      <c r="A49" s="17">
        <v>5</v>
      </c>
      <c r="B49" s="18">
        <v>4745567</v>
      </c>
      <c r="C49" s="18">
        <v>10387.07</v>
      </c>
      <c r="D49" s="19">
        <v>1.03</v>
      </c>
      <c r="E49" s="19">
        <v>9.6999999999999993</v>
      </c>
    </row>
    <row r="50" spans="1:7" ht="16.5" customHeight="1" x14ac:dyDescent="0.3">
      <c r="A50" s="17">
        <v>6</v>
      </c>
      <c r="B50" s="21">
        <v>4744120</v>
      </c>
      <c r="C50" s="21">
        <v>10321.370000000001</v>
      </c>
      <c r="D50" s="22">
        <v>1.04</v>
      </c>
      <c r="E50" s="22">
        <v>9.6999999999999993</v>
      </c>
    </row>
    <row r="51" spans="1:7" ht="16.5" customHeight="1" x14ac:dyDescent="0.3">
      <c r="A51" s="23" t="s">
        <v>18</v>
      </c>
      <c r="B51" s="24">
        <f>AVERAGE(B45:B50)</f>
        <v>4728645.5</v>
      </c>
      <c r="C51" s="25">
        <f>AVERAGE(C45:C50)</f>
        <v>10363.894999999999</v>
      </c>
      <c r="D51" s="26">
        <f>AVERAGE(D45:D50)</f>
        <v>1.0333333333333334</v>
      </c>
      <c r="E51" s="26">
        <f>AVERAGE(E45:E50)</f>
        <v>9.6933333333333334</v>
      </c>
    </row>
    <row r="52" spans="1:7" ht="16.5" customHeight="1" x14ac:dyDescent="0.3">
      <c r="A52" s="27" t="s">
        <v>19</v>
      </c>
      <c r="B52" s="28">
        <f>(STDEV(B45:B50)/B51)</f>
        <v>2.9054332978117347E-3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31.5" customHeight="1" x14ac:dyDescent="0.3">
      <c r="A60" s="47" t="s">
        <v>29</v>
      </c>
      <c r="B60" s="48"/>
      <c r="C60" s="48"/>
      <c r="E60" s="48"/>
      <c r="F60" s="2"/>
      <c r="G60" s="49"/>
    </row>
    <row r="61" spans="1:7" ht="35.2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629</v>
      </c>
      <c r="D24" s="87">
        <f t="shared" ref="D24:D43" si="0">(C24-$C$46)/$C$46</f>
        <v>2.8235301620300689E-3</v>
      </c>
      <c r="E24" s="53"/>
    </row>
    <row r="25" spans="1:5" ht="15.75" customHeight="1" x14ac:dyDescent="0.3">
      <c r="C25" s="95">
        <v>609.59</v>
      </c>
      <c r="D25" s="88">
        <f t="shared" si="0"/>
        <v>-2.812210532357402E-2</v>
      </c>
      <c r="E25" s="53"/>
    </row>
    <row r="26" spans="1:5" ht="15.75" customHeight="1" x14ac:dyDescent="0.3">
      <c r="C26" s="95">
        <v>660.57</v>
      </c>
      <c r="D26" s="88">
        <f t="shared" si="0"/>
        <v>5.315602435474126E-2</v>
      </c>
      <c r="E26" s="53"/>
    </row>
    <row r="27" spans="1:5" ht="15.75" customHeight="1" x14ac:dyDescent="0.3">
      <c r="C27" s="95">
        <v>630.82000000000005</v>
      </c>
      <c r="D27" s="88">
        <f t="shared" si="0"/>
        <v>5.7251817119425407E-3</v>
      </c>
      <c r="E27" s="53"/>
    </row>
    <row r="28" spans="1:5" ht="15.75" customHeight="1" x14ac:dyDescent="0.3">
      <c r="C28" s="95">
        <v>604.89</v>
      </c>
      <c r="D28" s="88">
        <f t="shared" si="0"/>
        <v>-3.561538130411708E-2</v>
      </c>
      <c r="E28" s="53"/>
    </row>
    <row r="29" spans="1:5" ht="15.75" customHeight="1" x14ac:dyDescent="0.3">
      <c r="C29" s="95">
        <v>617.42999999999995</v>
      </c>
      <c r="D29" s="88">
        <f t="shared" si="0"/>
        <v>-1.5622683262413076E-2</v>
      </c>
      <c r="E29" s="53"/>
    </row>
    <row r="30" spans="1:5" ht="15.75" customHeight="1" x14ac:dyDescent="0.3">
      <c r="C30" s="95">
        <v>644.94000000000005</v>
      </c>
      <c r="D30" s="88">
        <f t="shared" si="0"/>
        <v>2.8236895934339788E-2</v>
      </c>
      <c r="E30" s="53"/>
    </row>
    <row r="31" spans="1:5" ht="15.75" customHeight="1" x14ac:dyDescent="0.3">
      <c r="C31" s="95">
        <v>613.02</v>
      </c>
      <c r="D31" s="88">
        <f t="shared" si="0"/>
        <v>-2.2653608171816129E-2</v>
      </c>
      <c r="E31" s="53"/>
    </row>
    <row r="32" spans="1:5" ht="15.75" customHeight="1" x14ac:dyDescent="0.3">
      <c r="C32" s="95">
        <v>639.17999999999995</v>
      </c>
      <c r="D32" s="88">
        <f t="shared" si="0"/>
        <v>1.9053647073078425E-2</v>
      </c>
      <c r="E32" s="53"/>
    </row>
    <row r="33" spans="1:7" ht="15.75" customHeight="1" x14ac:dyDescent="0.3">
      <c r="C33" s="95">
        <v>644.22</v>
      </c>
      <c r="D33" s="88">
        <f t="shared" si="0"/>
        <v>2.7088989826682095E-2</v>
      </c>
      <c r="E33" s="53"/>
    </row>
    <row r="34" spans="1:7" ht="15.75" customHeight="1" x14ac:dyDescent="0.3">
      <c r="C34" s="95">
        <v>630.13</v>
      </c>
      <c r="D34" s="88">
        <f t="shared" si="0"/>
        <v>4.6251050254372062E-3</v>
      </c>
      <c r="E34" s="53"/>
    </row>
    <row r="35" spans="1:7" ht="15.75" customHeight="1" x14ac:dyDescent="0.3">
      <c r="C35" s="95">
        <v>617.19000000000005</v>
      </c>
      <c r="D35" s="88">
        <f t="shared" si="0"/>
        <v>-1.6005318631632126E-2</v>
      </c>
      <c r="E35" s="53"/>
    </row>
    <row r="36" spans="1:7" ht="15.75" customHeight="1" x14ac:dyDescent="0.3">
      <c r="C36" s="95">
        <v>621.53</v>
      </c>
      <c r="D36" s="88">
        <f t="shared" si="0"/>
        <v>-9.0859957049180904E-3</v>
      </c>
      <c r="E36" s="53"/>
    </row>
    <row r="37" spans="1:7" ht="15.75" customHeight="1" x14ac:dyDescent="0.3">
      <c r="C37" s="95">
        <v>611.83000000000004</v>
      </c>
      <c r="D37" s="88">
        <f t="shared" si="0"/>
        <v>-2.4550841877527985E-2</v>
      </c>
      <c r="E37" s="53"/>
    </row>
    <row r="38" spans="1:7" ht="15.75" customHeight="1" x14ac:dyDescent="0.3">
      <c r="C38" s="95">
        <v>605.09</v>
      </c>
      <c r="D38" s="88">
        <f t="shared" si="0"/>
        <v>-3.529651849643433E-2</v>
      </c>
      <c r="E38" s="53"/>
    </row>
    <row r="39" spans="1:7" ht="15.75" customHeight="1" x14ac:dyDescent="0.3">
      <c r="C39" s="95">
        <v>644.79</v>
      </c>
      <c r="D39" s="88">
        <f t="shared" si="0"/>
        <v>2.7997748828577633E-2</v>
      </c>
      <c r="E39" s="53"/>
    </row>
    <row r="40" spans="1:7" ht="15.75" customHeight="1" x14ac:dyDescent="0.3">
      <c r="C40" s="95">
        <v>639.30999999999995</v>
      </c>
      <c r="D40" s="88">
        <f t="shared" si="0"/>
        <v>1.9260907898072159E-2</v>
      </c>
      <c r="E40" s="53"/>
    </row>
    <row r="41" spans="1:7" ht="15.75" customHeight="1" x14ac:dyDescent="0.3">
      <c r="C41" s="95">
        <v>624.48</v>
      </c>
      <c r="D41" s="88">
        <f t="shared" si="0"/>
        <v>-4.3827692915984805E-3</v>
      </c>
      <c r="E41" s="53"/>
    </row>
    <row r="42" spans="1:7" ht="15.75" customHeight="1" x14ac:dyDescent="0.3">
      <c r="C42" s="95">
        <v>627.76</v>
      </c>
      <c r="D42" s="88">
        <f t="shared" si="0"/>
        <v>8.4658075439743546E-4</v>
      </c>
      <c r="E42" s="53"/>
    </row>
    <row r="43" spans="1:7" ht="16.5" customHeight="1" x14ac:dyDescent="0.3">
      <c r="C43" s="96">
        <v>628.80999999999995</v>
      </c>
      <c r="D43" s="89">
        <f t="shared" si="0"/>
        <v>2.5206104947314355E-3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12544.58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627.22900000000004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627.22900000000004</v>
      </c>
      <c r="C49" s="93">
        <f>-IF(C46&lt;=80,10%,IF(C46&lt;250,7.5%,5%))</f>
        <v>-0.05</v>
      </c>
      <c r="D49" s="81">
        <f>IF(C46&lt;=80,C46*0.9,IF(C46&lt;250,C46*0.925,C46*0.95))</f>
        <v>595.86755000000005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658.59045000000003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" zoomScale="55" zoomScaleNormal="10" zoomScaleSheetLayoutView="55" zoomScalePageLayoutView="55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45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46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98"/>
    </row>
    <row r="16" spans="1:9" ht="19.5" customHeight="1" x14ac:dyDescent="0.3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47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100" t="s">
        <v>33</v>
      </c>
      <c r="B18" s="323" t="s">
        <v>5</v>
      </c>
      <c r="C18" s="323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8" t="s">
        <v>9</v>
      </c>
      <c r="C20" s="32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8" t="s">
        <v>11</v>
      </c>
      <c r="C21" s="328"/>
      <c r="D21" s="328"/>
      <c r="E21" s="328"/>
      <c r="F21" s="328"/>
      <c r="G21" s="328"/>
      <c r="H21" s="32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3" t="s">
        <v>125</v>
      </c>
      <c r="C26" s="323"/>
    </row>
    <row r="27" spans="1:14" ht="26.25" customHeight="1" x14ac:dyDescent="0.4">
      <c r="A27" s="109" t="s">
        <v>48</v>
      </c>
      <c r="B27" s="321" t="s">
        <v>126</v>
      </c>
      <c r="C27" s="321"/>
    </row>
    <row r="28" spans="1:14" ht="27" customHeight="1" x14ac:dyDescent="0.4">
      <c r="A28" s="109" t="s">
        <v>6</v>
      </c>
      <c r="B28" s="110">
        <v>99.808999999999997</v>
      </c>
    </row>
    <row r="29" spans="1:14" s="14" customFormat="1" ht="27" customHeight="1" x14ac:dyDescent="0.4">
      <c r="A29" s="109" t="s">
        <v>49</v>
      </c>
      <c r="B29" s="111">
        <v>4</v>
      </c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95.808999999999997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04" t="s">
        <v>59</v>
      </c>
      <c r="E36" s="322"/>
      <c r="F36" s="304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23365094</v>
      </c>
      <c r="E38" s="133">
        <f>IF(ISBLANK(D38),"-",$D$48/$D$45*D38)</f>
        <v>23711385.386639118</v>
      </c>
      <c r="F38" s="132">
        <v>25306042</v>
      </c>
      <c r="G38" s="134">
        <f>IF(ISBLANK(F38),"-",$D$48/$F$45*F38)</f>
        <v>23572522.359428588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23133961</v>
      </c>
      <c r="E39" s="138">
        <f>IF(ISBLANK(D39),"-",$D$48/$D$45*D39)</f>
        <v>23476826.790873572</v>
      </c>
      <c r="F39" s="137">
        <v>25202413</v>
      </c>
      <c r="G39" s="139">
        <f>IF(ISBLANK(F39),"-",$D$48/$F$45*F39)</f>
        <v>23475992.174282081</v>
      </c>
      <c r="I39" s="306">
        <f>ABS((F43/D43*D42)-F42)/D42</f>
        <v>8.7695705664537539E-4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22996780</v>
      </c>
      <c r="E40" s="138">
        <f>IF(ISBLANK(D40),"-",$D$48/$D$45*D40)</f>
        <v>23337612.646957669</v>
      </c>
      <c r="F40" s="137">
        <v>25132049</v>
      </c>
      <c r="G40" s="139">
        <f>IF(ISBLANK(F40),"-",$D$48/$F$45*F40)</f>
        <v>23410448.263333905</v>
      </c>
      <c r="I40" s="30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>
        <v>22458781</v>
      </c>
      <c r="E41" s="143">
        <f>IF(ISBLANK(D41),"-",$D$48/$D$45*D41)</f>
        <v>22791640.025292788</v>
      </c>
      <c r="F41" s="142">
        <v>24620153</v>
      </c>
      <c r="G41" s="144">
        <f>IF(ISBLANK(F41),"-",$D$48/$F$45*F41)</f>
        <v>22933618.267331287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22988654</v>
      </c>
      <c r="E42" s="148">
        <f>AVERAGE(E38:E41)</f>
        <v>23329366.212440785</v>
      </c>
      <c r="F42" s="147">
        <f>AVERAGE(F38:F41)</f>
        <v>25065164.25</v>
      </c>
      <c r="G42" s="149">
        <f>AVERAGE(G38:G41)</f>
        <v>23348145.266093966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20.57</v>
      </c>
      <c r="E43" s="140"/>
      <c r="F43" s="152">
        <v>22.41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20.57</v>
      </c>
      <c r="E44" s="155"/>
      <c r="F44" s="154">
        <f>F43*$B$34</f>
        <v>22.41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</v>
      </c>
      <c r="C45" s="153" t="s">
        <v>77</v>
      </c>
      <c r="D45" s="157">
        <f>D44*$B$30/100</f>
        <v>19.707911299999999</v>
      </c>
      <c r="E45" s="158"/>
      <c r="F45" s="157">
        <f>F44*$B$30/100</f>
        <v>21.4707969</v>
      </c>
      <c r="H45" s="150"/>
    </row>
    <row r="46" spans="1:14" ht="19.5" customHeight="1" x14ac:dyDescent="0.3">
      <c r="A46" s="292" t="s">
        <v>78</v>
      </c>
      <c r="B46" s="293"/>
      <c r="C46" s="153" t="s">
        <v>79</v>
      </c>
      <c r="D46" s="159">
        <f>D45/$B$45</f>
        <v>0.98539556499999992</v>
      </c>
      <c r="E46" s="160"/>
      <c r="F46" s="161">
        <f>F45/$B$45</f>
        <v>1.073539845</v>
      </c>
      <c r="H46" s="150"/>
    </row>
    <row r="47" spans="1:14" ht="27" customHeight="1" x14ac:dyDescent="0.4">
      <c r="A47" s="294"/>
      <c r="B47" s="295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23338755.739267379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1.3549568917059917E-2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8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Azithromycin Dihydrate USP eq. to anhydrous Azithromycin 250mg</v>
      </c>
    </row>
    <row r="56" spans="1:12" ht="26.25" customHeight="1" x14ac:dyDescent="0.4">
      <c r="A56" s="177" t="s">
        <v>87</v>
      </c>
      <c r="B56" s="178">
        <v>250</v>
      </c>
      <c r="C56" s="99" t="str">
        <f>B20</f>
        <v xml:space="preserve">Azithromycin Dihydrate USP </v>
      </c>
      <c r="H56" s="179"/>
    </row>
    <row r="57" spans="1:12" ht="18.75" x14ac:dyDescent="0.3">
      <c r="A57" s="176" t="s">
        <v>88</v>
      </c>
      <c r="B57" s="267">
        <f>Uniformity!C46</f>
        <v>627.22900000000004</v>
      </c>
      <c r="H57" s="179"/>
    </row>
    <row r="58" spans="1:12" ht="19.5" customHeight="1" x14ac:dyDescent="0.3">
      <c r="H58" s="179"/>
    </row>
    <row r="59" spans="1:12" s="14" customFormat="1" ht="27" customHeight="1" thickBo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09" t="s">
        <v>94</v>
      </c>
      <c r="D60" s="312">
        <v>259.87</v>
      </c>
      <c r="E60" s="182">
        <v>1</v>
      </c>
      <c r="F60" s="183"/>
      <c r="G60" s="268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0"/>
      <c r="D61" s="313"/>
      <c r="E61" s="185">
        <v>2</v>
      </c>
      <c r="F61" s="137"/>
      <c r="G61" s="269" t="str">
        <f>IF(ISBLANK(F61),"-",(F61/$D$50*$D$47*$B$68)*($B$57/$D$60))</f>
        <v>-</v>
      </c>
      <c r="H61" s="186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0"/>
      <c r="D62" s="313"/>
      <c r="E62" s="185">
        <v>3</v>
      </c>
      <c r="F62" s="187">
        <v>23267706</v>
      </c>
      <c r="G62" s="269">
        <f>IF(ISBLANK(F62),"-",(F62/$D$50*$D$47*$B$68)*($B$57/$D$60))</f>
        <v>240.62782869948296</v>
      </c>
      <c r="H62" s="186">
        <f t="shared" si="0"/>
        <v>0.96251131479793184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320"/>
      <c r="D63" s="314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9" t="s">
        <v>99</v>
      </c>
      <c r="D64" s="312">
        <v>255.18</v>
      </c>
      <c r="E64" s="182">
        <v>1</v>
      </c>
      <c r="F64" s="183">
        <v>21911001</v>
      </c>
      <c r="G64" s="270">
        <f>IF(ISBLANK(F64),"-",(F64/$D$50*$D$47*$B$68)*($B$57/$D$64))</f>
        <v>230.76185245036973</v>
      </c>
      <c r="H64" s="190">
        <f t="shared" si="0"/>
        <v>0.92304740980147892</v>
      </c>
    </row>
    <row r="65" spans="1:8" ht="26.25" customHeight="1" x14ac:dyDescent="0.4">
      <c r="A65" s="124" t="s">
        <v>100</v>
      </c>
      <c r="B65" s="125">
        <v>1</v>
      </c>
      <c r="C65" s="310"/>
      <c r="D65" s="313"/>
      <c r="E65" s="185">
        <v>2</v>
      </c>
      <c r="F65" s="137">
        <v>21881302</v>
      </c>
      <c r="G65" s="271">
        <f>IF(ISBLANK(F65),"-",(F65/$D$50*$D$47*$B$68)*($B$57/$D$64))</f>
        <v>230.44906910213638</v>
      </c>
      <c r="H65" s="191">
        <f t="shared" si="0"/>
        <v>0.92179627640854556</v>
      </c>
    </row>
    <row r="66" spans="1:8" ht="26.25" customHeight="1" x14ac:dyDescent="0.4">
      <c r="A66" s="124" t="s">
        <v>101</v>
      </c>
      <c r="B66" s="125">
        <v>1</v>
      </c>
      <c r="C66" s="310"/>
      <c r="D66" s="313"/>
      <c r="E66" s="185">
        <v>3</v>
      </c>
      <c r="F66" s="137">
        <v>21712671</v>
      </c>
      <c r="G66" s="271">
        <f>IF(ISBLANK(F66),"-",(F66/$D$50*$D$47*$B$68)*($B$57/$D$64))</f>
        <v>228.67308442938875</v>
      </c>
      <c r="H66" s="191">
        <f t="shared" si="0"/>
        <v>0.91469233771755498</v>
      </c>
    </row>
    <row r="67" spans="1:8" ht="27" customHeight="1" thickBot="1" x14ac:dyDescent="0.45">
      <c r="A67" s="124" t="s">
        <v>102</v>
      </c>
      <c r="B67" s="125">
        <v>1</v>
      </c>
      <c r="C67" s="320"/>
      <c r="D67" s="314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309" t="s">
        <v>104</v>
      </c>
      <c r="D68" s="312">
        <v>249.79</v>
      </c>
      <c r="E68" s="182">
        <v>1</v>
      </c>
      <c r="F68" s="183">
        <v>21720549</v>
      </c>
      <c r="G68" s="270">
        <f>IF(ISBLANK(F68),"-",(F68/$D$50*$D$47*$B$68)*($B$57/$D$68))</f>
        <v>233.6921806623543</v>
      </c>
      <c r="H68" s="186">
        <f t="shared" si="0"/>
        <v>0.93476872264941724</v>
      </c>
    </row>
    <row r="69" spans="1:8" ht="27" customHeight="1" thickBot="1" x14ac:dyDescent="0.45">
      <c r="A69" s="172" t="s">
        <v>105</v>
      </c>
      <c r="B69" s="194">
        <f>(D47*B68)/B56*B57</f>
        <v>250.89160000000004</v>
      </c>
      <c r="C69" s="310"/>
      <c r="D69" s="313"/>
      <c r="E69" s="185">
        <v>2</v>
      </c>
      <c r="F69" s="137">
        <v>21617628</v>
      </c>
      <c r="G69" s="271">
        <f>IF(ISBLANK(F69),"-",(F69/$D$50*$D$47*$B$68)*($B$57/$D$68))</f>
        <v>232.58484986118762</v>
      </c>
      <c r="H69" s="186">
        <f t="shared" si="0"/>
        <v>0.93033939944475053</v>
      </c>
    </row>
    <row r="70" spans="1:8" ht="26.25" customHeight="1" x14ac:dyDescent="0.4">
      <c r="A70" s="315" t="s">
        <v>78</v>
      </c>
      <c r="B70" s="316"/>
      <c r="C70" s="310"/>
      <c r="D70" s="313"/>
      <c r="E70" s="185">
        <v>3</v>
      </c>
      <c r="F70" s="137">
        <v>21471724</v>
      </c>
      <c r="G70" s="271">
        <f>IF(ISBLANK(F70),"-",(F70/$D$50*$D$47*$B$68)*($B$57/$D$68))</f>
        <v>231.01506339182353</v>
      </c>
      <c r="H70" s="186">
        <f t="shared" si="0"/>
        <v>0.92406025356729415</v>
      </c>
    </row>
    <row r="71" spans="1:8" ht="27" customHeight="1" thickBot="1" x14ac:dyDescent="0.45">
      <c r="A71" s="317"/>
      <c r="B71" s="318"/>
      <c r="C71" s="311"/>
      <c r="D71" s="314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232.54341837096331</v>
      </c>
      <c r="H72" s="199">
        <f>AVERAGE(H60:H71)</f>
        <v>0.93017367348385327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1.6798117868656873E-2</v>
      </c>
      <c r="H73" s="273">
        <f>STDEV(H60:H71)/H72</f>
        <v>1.679811786865687E-2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7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296" t="str">
        <f>B20</f>
        <v xml:space="preserve">Azithromycin Dihydrate USP </v>
      </c>
      <c r="D76" s="296"/>
      <c r="E76" s="205" t="s">
        <v>108</v>
      </c>
      <c r="F76" s="205"/>
      <c r="G76" s="206">
        <f>H72</f>
        <v>0.93017367348385327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9" t="str">
        <f>B26</f>
        <v xml:space="preserve">AZITHROMYCIN </v>
      </c>
      <c r="C79" s="319"/>
    </row>
    <row r="80" spans="1:8" ht="26.25" customHeight="1" x14ac:dyDescent="0.4">
      <c r="A80" s="109" t="s">
        <v>48</v>
      </c>
      <c r="B80" s="319" t="str">
        <f>B27</f>
        <v>WRS/A42-2</v>
      </c>
      <c r="C80" s="319"/>
    </row>
    <row r="81" spans="1:12" ht="27" customHeight="1" x14ac:dyDescent="0.4">
      <c r="A81" s="109" t="s">
        <v>6</v>
      </c>
      <c r="B81" s="208">
        <f>B28</f>
        <v>99.808999999999997</v>
      </c>
    </row>
    <row r="82" spans="1:12" s="14" customFormat="1" ht="27" customHeight="1" x14ac:dyDescent="0.4">
      <c r="A82" s="109" t="s">
        <v>49</v>
      </c>
      <c r="B82" s="111">
        <v>4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95.808999999999997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4" t="s">
        <v>60</v>
      </c>
      <c r="G89" s="305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4759131</v>
      </c>
      <c r="E91" s="133">
        <f>IF(ISBLANK(D91),"-",$D$101/$D$98*D91)</f>
        <v>4824505.6373207169</v>
      </c>
      <c r="F91" s="132">
        <v>4583598</v>
      </c>
      <c r="G91" s="134">
        <f>IF(ISBLANK(F91),"-",$D$101/$F$98*F91)</f>
        <v>4903751.1427416261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4767545</v>
      </c>
      <c r="E92" s="138">
        <f>IF(ISBLANK(D92),"-",$D$101/$D$98*D92)</f>
        <v>4833035.2177068032</v>
      </c>
      <c r="F92" s="137">
        <v>4579618</v>
      </c>
      <c r="G92" s="139">
        <f>IF(ISBLANK(F92),"-",$D$101/$F$98*F92)</f>
        <v>4899493.1494472511</v>
      </c>
      <c r="I92" s="306">
        <f>ABS((F96/D96*D95)-F95)/D95</f>
        <v>1.3835953388942579E-2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4774726</v>
      </c>
      <c r="E93" s="138">
        <f>IF(ISBLANK(D93),"-",$D$101/$D$98*D93)</f>
        <v>4840314.8607722288</v>
      </c>
      <c r="F93" s="137">
        <v>4585986</v>
      </c>
      <c r="G93" s="139">
        <f>IF(ISBLANK(F93),"-",$D$101/$F$98*F93)</f>
        <v>4906305.938718251</v>
      </c>
      <c r="I93" s="306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142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4767134</v>
      </c>
      <c r="E95" s="148">
        <f>AVERAGE(E91:E94)</f>
        <v>4832618.5719332499</v>
      </c>
      <c r="F95" s="217">
        <f>AVERAGE(F91:F94)</f>
        <v>4583067.333333333</v>
      </c>
      <c r="G95" s="218">
        <f>AVERAGE(G91:G94)</f>
        <v>4903183.4103023754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22.88</v>
      </c>
      <c r="E96" s="140"/>
      <c r="F96" s="152">
        <v>21.68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22.88</v>
      </c>
      <c r="E97" s="155"/>
      <c r="F97" s="154">
        <f>F96*$B$87</f>
        <v>21.68</v>
      </c>
    </row>
    <row r="98" spans="1:10" ht="19.5" customHeight="1" x14ac:dyDescent="0.3">
      <c r="A98" s="124" t="s">
        <v>76</v>
      </c>
      <c r="B98" s="223">
        <f>(B97/B96)*(B95/B94)*(B93/B92)*(B91/B90)*B89</f>
        <v>200</v>
      </c>
      <c r="C98" s="221" t="s">
        <v>115</v>
      </c>
      <c r="D98" s="224">
        <f>D97*$B$83/100</f>
        <v>21.9210992</v>
      </c>
      <c r="E98" s="158"/>
      <c r="F98" s="157">
        <f>F97*$B$83/100</f>
        <v>20.771391199999997</v>
      </c>
    </row>
    <row r="99" spans="1:10" ht="19.5" customHeight="1" x14ac:dyDescent="0.3">
      <c r="A99" s="292" t="s">
        <v>78</v>
      </c>
      <c r="B99" s="307"/>
      <c r="C99" s="221" t="s">
        <v>116</v>
      </c>
      <c r="D99" s="225">
        <f>D98/$B$98</f>
        <v>0.109605496</v>
      </c>
      <c r="E99" s="158"/>
      <c r="F99" s="161">
        <f>F98/$B$98</f>
        <v>0.10385695599999999</v>
      </c>
      <c r="G99" s="226"/>
      <c r="H99" s="150"/>
    </row>
    <row r="100" spans="1:10" ht="19.5" customHeight="1" x14ac:dyDescent="0.3">
      <c r="A100" s="294"/>
      <c r="B100" s="308"/>
      <c r="C100" s="221" t="s">
        <v>80</v>
      </c>
      <c r="D100" s="227">
        <f>$B$56/$B$116</f>
        <v>0.1111111111111111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22.222222222222221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22.222222222222221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4867900.9911178136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8.0185172534265724E-3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10</v>
      </c>
      <c r="C108" s="242">
        <v>1</v>
      </c>
      <c r="D108" s="243">
        <v>4416479</v>
      </c>
      <c r="E108" s="274">
        <f t="shared" ref="E108:E113" si="1">IF(ISBLANK(D108),"-",D108/$D$103*$D$100*$B$116)</f>
        <v>226.81639417371582</v>
      </c>
      <c r="F108" s="244">
        <f t="shared" ref="F108:F113" si="2">IF(ISBLANK(D108), "-", E108/$B$56)</f>
        <v>0.9072655766948633</v>
      </c>
    </row>
    <row r="109" spans="1:10" ht="26.25" customHeight="1" x14ac:dyDescent="0.4">
      <c r="A109" s="124" t="s">
        <v>95</v>
      </c>
      <c r="B109" s="125">
        <v>25</v>
      </c>
      <c r="C109" s="242">
        <v>2</v>
      </c>
      <c r="D109" s="243">
        <v>4425778</v>
      </c>
      <c r="E109" s="275">
        <f t="shared" si="1"/>
        <v>227.29396140530946</v>
      </c>
      <c r="F109" s="245">
        <f t="shared" si="2"/>
        <v>0.90917584562123788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4569976</v>
      </c>
      <c r="E110" s="275">
        <f t="shared" si="1"/>
        <v>234.69951465418973</v>
      </c>
      <c r="F110" s="245">
        <f t="shared" si="2"/>
        <v>0.93879805861675891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4526939</v>
      </c>
      <c r="E111" s="275">
        <f t="shared" si="1"/>
        <v>232.48927044017799</v>
      </c>
      <c r="F111" s="245">
        <f t="shared" si="2"/>
        <v>0.92995708176071201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4619155</v>
      </c>
      <c r="E112" s="275">
        <f t="shared" si="1"/>
        <v>237.22519256391578</v>
      </c>
      <c r="F112" s="245">
        <f t="shared" si="2"/>
        <v>0.94890077025566311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4647913</v>
      </c>
      <c r="E113" s="276">
        <f t="shared" si="1"/>
        <v>238.70211249575465</v>
      </c>
      <c r="F113" s="248">
        <f t="shared" si="2"/>
        <v>0.95480844998301861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232.87107428884386</v>
      </c>
      <c r="F115" s="251">
        <f>AVERAGE(F108:F113)</f>
        <v>0.93148429715537562</v>
      </c>
    </row>
    <row r="116" spans="1:10" ht="27" customHeight="1" x14ac:dyDescent="0.4">
      <c r="A116" s="124" t="s">
        <v>103</v>
      </c>
      <c r="B116" s="156">
        <f>(B115/B114)*(B113/B112)*(B111/B110)*(B109/B108)*B107</f>
        <v>2250</v>
      </c>
      <c r="C116" s="252"/>
      <c r="D116" s="215" t="s">
        <v>84</v>
      </c>
      <c r="E116" s="253">
        <f>STDEV(E108:E113)/E115</f>
        <v>2.1403294861887794E-2</v>
      </c>
      <c r="F116" s="253">
        <f>STDEV(F108:F113)/F115</f>
        <v>2.140329486188778E-2</v>
      </c>
      <c r="I116" s="98"/>
    </row>
    <row r="117" spans="1:10" ht="27" customHeight="1" x14ac:dyDescent="0.4">
      <c r="A117" s="292" t="s">
        <v>78</v>
      </c>
      <c r="B117" s="293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294"/>
      <c r="B118" s="29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6" t="str">
        <f>B20</f>
        <v xml:space="preserve">Azithromycin Dihydrate USP </v>
      </c>
      <c r="D120" s="296"/>
      <c r="E120" s="205" t="s">
        <v>124</v>
      </c>
      <c r="F120" s="205"/>
      <c r="G120" s="206">
        <f>F115</f>
        <v>0.93148429715537562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297" t="s">
        <v>26</v>
      </c>
      <c r="C122" s="297"/>
      <c r="E122" s="211" t="s">
        <v>27</v>
      </c>
      <c r="F122" s="259"/>
      <c r="G122" s="297" t="s">
        <v>28</v>
      </c>
      <c r="H122" s="297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AZITHROMYCIN</vt:lpstr>
      <vt:lpstr>AZITHROMYCIN!Print_Area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2016-05-31T12:35:08Z</cp:lastPrinted>
  <dcterms:created xsi:type="dcterms:W3CDTF">2005-07-05T10:19:27Z</dcterms:created>
  <dcterms:modified xsi:type="dcterms:W3CDTF">2016-05-31T12:39:28Z</dcterms:modified>
  <cp:category/>
</cp:coreProperties>
</file>