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SST " sheetId="4" r:id="rId1"/>
    <sheet name="Uniformity" sheetId="2" r:id="rId2"/>
    <sheet name="AZITHROMYCIN" sheetId="3" r:id="rId3"/>
  </sheets>
  <externalReferences>
    <externalReference r:id="rId4"/>
  </externalReferences>
  <definedNames>
    <definedName name="_xlnm.Print_Area" localSheetId="1">Uniformity!$A$1:$K$60</definedName>
  </definedNames>
  <calcPr calcId="145621"/>
</workbook>
</file>

<file path=xl/calcChain.xml><?xml version="1.0" encoding="utf-8"?>
<calcChain xmlns="http://schemas.openxmlformats.org/spreadsheetml/2006/main">
  <c r="B17" i="4" l="1"/>
  <c r="B53" i="4"/>
  <c r="E51" i="4"/>
  <c r="D51" i="4"/>
  <c r="C51" i="4"/>
  <c r="B51" i="4"/>
  <c r="B52" i="4" s="1"/>
  <c r="B42" i="4"/>
  <c r="B41" i="4"/>
  <c r="B40" i="4"/>
  <c r="B39" i="4"/>
  <c r="B32" i="4"/>
  <c r="E30" i="4"/>
  <c r="D30" i="4"/>
  <c r="C30" i="4"/>
  <c r="B30" i="4"/>
  <c r="B31" i="4" s="1"/>
  <c r="B21" i="4"/>
  <c r="B20" i="4"/>
  <c r="B19" i="4"/>
  <c r="B18" i="4"/>
  <c r="B28" i="3" l="1"/>
  <c r="B27" i="3"/>
  <c r="B80" i="3" s="1"/>
  <c r="B26" i="3"/>
  <c r="B79" i="3" s="1"/>
  <c r="C120" i="3"/>
  <c r="B116" i="3"/>
  <c r="D100" i="3" s="1"/>
  <c r="B98" i="3"/>
  <c r="F95" i="3"/>
  <c r="D95" i="3"/>
  <c r="B87" i="3"/>
  <c r="F97" i="3" s="1"/>
  <c r="B81" i="3"/>
  <c r="B83" i="3" s="1"/>
  <c r="C76" i="3"/>
  <c r="B68" i="3"/>
  <c r="B57" i="3"/>
  <c r="C56" i="3"/>
  <c r="B55" i="3"/>
  <c r="B45" i="3"/>
  <c r="D48" i="3" s="1"/>
  <c r="F42" i="3"/>
  <c r="I39" i="3" s="1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101" i="3" l="1"/>
  <c r="I92" i="3"/>
  <c r="B69" i="3"/>
  <c r="D45" i="3"/>
  <c r="D46" i="3" s="1"/>
  <c r="D49" i="3"/>
  <c r="E40" i="3"/>
  <c r="F98" i="3"/>
  <c r="F99" i="3" s="1"/>
  <c r="D102" i="3"/>
  <c r="F44" i="3"/>
  <c r="F45" i="3" s="1"/>
  <c r="F46" i="3" s="1"/>
  <c r="C50" i="2"/>
  <c r="D97" i="3"/>
  <c r="D98" i="3" s="1"/>
  <c r="D99" i="3" s="1"/>
  <c r="D26" i="2"/>
  <c r="D30" i="2"/>
  <c r="D34" i="2"/>
  <c r="D38" i="2"/>
  <c r="D42" i="2"/>
  <c r="B49" i="2"/>
  <c r="E39" i="3" l="1"/>
  <c r="E41" i="3"/>
  <c r="E38" i="3"/>
  <c r="E94" i="3"/>
  <c r="E93" i="3"/>
  <c r="E91" i="3"/>
  <c r="E92" i="3"/>
  <c r="G94" i="3"/>
  <c r="G93" i="3"/>
  <c r="G40" i="3"/>
  <c r="G41" i="3"/>
  <c r="G92" i="3"/>
  <c r="G91" i="3"/>
  <c r="G39" i="3"/>
  <c r="G38" i="3"/>
  <c r="G42" i="3" s="1"/>
  <c r="G95" i="3" l="1"/>
  <c r="E42" i="3"/>
  <c r="D50" i="3"/>
  <c r="G71" i="3" s="1"/>
  <c r="H71" i="3" s="1"/>
  <c r="E95" i="3"/>
  <c r="D105" i="3"/>
  <c r="D103" i="3"/>
  <c r="G64" i="3"/>
  <c r="H64" i="3" s="1"/>
  <c r="D52" i="3"/>
  <c r="G70" i="3" l="1"/>
  <c r="H70" i="3" s="1"/>
  <c r="G61" i="3"/>
  <c r="H61" i="3" s="1"/>
  <c r="G68" i="3"/>
  <c r="H68" i="3" s="1"/>
  <c r="D51" i="3"/>
  <c r="G66" i="3"/>
  <c r="H66" i="3" s="1"/>
  <c r="G63" i="3"/>
  <c r="H63" i="3" s="1"/>
  <c r="G65" i="3"/>
  <c r="H65" i="3" s="1"/>
  <c r="G60" i="3"/>
  <c r="H60" i="3" s="1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<sst xmlns="http://schemas.openxmlformats.org/spreadsheetml/2006/main" count="229" uniqueCount="126">
  <si>
    <t>HPLC System Suitability Report</t>
  </si>
  <si>
    <t>Analysis Data</t>
  </si>
  <si>
    <t>Assay</t>
  </si>
  <si>
    <t>Sample(s)</t>
  </si>
  <si>
    <t>Reference Substance:</t>
  </si>
  <si>
    <t>CINVOCIN 500</t>
  </si>
  <si>
    <t>% age Purity:</t>
  </si>
  <si>
    <t>NDQD201512603</t>
  </si>
  <si>
    <t>Weight (mg):</t>
  </si>
  <si>
    <t xml:space="preserve">Azithromycin Dihydrate USP </t>
  </si>
  <si>
    <t>Standard Conc (mg/mL):</t>
  </si>
  <si>
    <t>Each film coated tablet contains: Azithromycin Dihydrate USP eq. to anhydrous Azithromycin 500mg</t>
  </si>
  <si>
    <t>2015-12-08 13:04:57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</si>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</sst>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126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ZITHROMYCIN"/>
    </sheetNames>
    <sheetDataSet>
      <sheetData sheetId="0"/>
      <sheetData sheetId="1"/>
      <sheetData sheetId="2">
        <row r="26">
          <cell r="B26" t="str">
            <v xml:space="preserve">AZITHROMYCIN </v>
          </cell>
        </row>
        <row r="27">
          <cell r="B27" t="str">
            <v>WRS/A42-2</v>
          </cell>
        </row>
        <row r="28">
          <cell r="B28">
            <v>99.808999999999997</v>
          </cell>
        </row>
        <row r="43">
          <cell r="D43">
            <v>20.57</v>
          </cell>
        </row>
        <row r="46">
          <cell r="D46">
            <v>0.98539556499999992</v>
          </cell>
        </row>
        <row r="79">
          <cell r="B79" t="str">
            <v xml:space="preserve">AZITHROMYCIN </v>
          </cell>
        </row>
        <row r="81">
          <cell r="B81">
            <v>99.808999999999997</v>
          </cell>
        </row>
        <row r="96">
          <cell r="D96">
            <v>22.88</v>
          </cell>
        </row>
        <row r="99">
          <cell r="D99">
            <v>0.109605496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E73" sqref="E73"/>
    </sheetView>
  </sheetViews>
  <sheetFormatPr defaultRowHeight="13.5" x14ac:dyDescent="0.25"/>
  <cols>
    <col min="1" max="1" width="27.5703125" style="281" customWidth="1"/>
    <col min="2" max="2" width="20.42578125" style="281" customWidth="1"/>
    <col min="3" max="3" width="31.85546875" style="281" customWidth="1"/>
    <col min="4" max="4" width="25.85546875" style="281" customWidth="1"/>
    <col min="5" max="5" width="25.7109375" style="281" customWidth="1"/>
    <col min="6" max="6" width="23.140625" style="281" customWidth="1"/>
    <col min="7" max="7" width="28.42578125" style="281" customWidth="1"/>
    <col min="8" max="8" width="21.5703125" style="281" customWidth="1"/>
    <col min="9" max="9" width="9.140625" style="281" customWidth="1"/>
    <col min="10" max="16384" width="9.140625" style="318"/>
  </cols>
  <sheetData>
    <row r="14" spans="1:6" ht="15" customHeight="1" x14ac:dyDescent="0.3">
      <c r="A14" s="280"/>
      <c r="C14" s="282"/>
      <c r="F14" s="282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284" t="s">
        <v>1</v>
      </c>
      <c r="B16" s="285" t="s">
        <v>2</v>
      </c>
    </row>
    <row r="17" spans="1:5" ht="16.5" customHeight="1" x14ac:dyDescent="0.3">
      <c r="A17" s="286" t="s">
        <v>3</v>
      </c>
      <c r="B17" s="286" t="str">
        <f>AZITHROMYCIN!B18</f>
        <v>CINVOCIN 500</v>
      </c>
      <c r="D17" s="287"/>
      <c r="E17" s="288"/>
    </row>
    <row r="18" spans="1:5" ht="16.5" customHeight="1" x14ac:dyDescent="0.3">
      <c r="A18" s="289" t="s">
        <v>4</v>
      </c>
      <c r="B18" s="280" t="str">
        <f>[1]AZITHROMYCIN!B26</f>
        <v xml:space="preserve">AZITHROMYCIN </v>
      </c>
      <c r="C18" s="288"/>
      <c r="D18" s="288"/>
      <c r="E18" s="288"/>
    </row>
    <row r="19" spans="1:5" ht="16.5" customHeight="1" x14ac:dyDescent="0.3">
      <c r="A19" s="289" t="s">
        <v>6</v>
      </c>
      <c r="B19" s="290">
        <f>[1]AZITHROMYCIN!B28</f>
        <v>99.808999999999997</v>
      </c>
      <c r="C19" s="288"/>
      <c r="D19" s="288"/>
      <c r="E19" s="288"/>
    </row>
    <row r="20" spans="1:5" ht="16.5" customHeight="1" x14ac:dyDescent="0.3">
      <c r="A20" s="286" t="s">
        <v>8</v>
      </c>
      <c r="B20" s="290">
        <f>[1]AZITHROMYCIN!D43</f>
        <v>20.57</v>
      </c>
      <c r="C20" s="288"/>
      <c r="D20" s="288"/>
      <c r="E20" s="288"/>
    </row>
    <row r="21" spans="1:5" ht="16.5" customHeight="1" x14ac:dyDescent="0.3">
      <c r="A21" s="286" t="s">
        <v>10</v>
      </c>
      <c r="B21" s="291">
        <f>[1]AZITHROMYCIN!D46</f>
        <v>0.98539556499999992</v>
      </c>
      <c r="C21" s="288"/>
      <c r="D21" s="288"/>
      <c r="E21" s="288"/>
    </row>
    <row r="22" spans="1:5" ht="15.75" customHeight="1" x14ac:dyDescent="0.25">
      <c r="A22" s="288"/>
      <c r="B22" s="288" t="s">
        <v>125</v>
      </c>
      <c r="C22" s="288"/>
      <c r="D22" s="288"/>
      <c r="E22" s="288"/>
    </row>
    <row r="23" spans="1:5" ht="16.5" customHeight="1" x14ac:dyDescent="0.3">
      <c r="A23" s="292" t="s">
        <v>13</v>
      </c>
      <c r="B23" s="293" t="s">
        <v>14</v>
      </c>
      <c r="C23" s="292" t="s">
        <v>15</v>
      </c>
      <c r="D23" s="292" t="s">
        <v>16</v>
      </c>
      <c r="E23" s="292" t="s">
        <v>17</v>
      </c>
    </row>
    <row r="24" spans="1:5" ht="16.5" customHeight="1" x14ac:dyDescent="0.3">
      <c r="A24" s="294">
        <v>1</v>
      </c>
      <c r="B24" s="295">
        <v>23696732</v>
      </c>
      <c r="C24" s="295">
        <v>8186.72</v>
      </c>
      <c r="D24" s="296">
        <v>0.84</v>
      </c>
      <c r="E24" s="297">
        <v>5.63</v>
      </c>
    </row>
    <row r="25" spans="1:5" ht="16.5" customHeight="1" x14ac:dyDescent="0.3">
      <c r="A25" s="294">
        <v>2</v>
      </c>
      <c r="B25" s="295">
        <v>23404564</v>
      </c>
      <c r="C25" s="295">
        <v>9328.06</v>
      </c>
      <c r="D25" s="296">
        <v>0.86</v>
      </c>
      <c r="E25" s="296">
        <v>5.8</v>
      </c>
    </row>
    <row r="26" spans="1:5" ht="16.5" customHeight="1" x14ac:dyDescent="0.3">
      <c r="A26" s="294">
        <v>3</v>
      </c>
      <c r="B26" s="295">
        <v>23389686</v>
      </c>
      <c r="C26" s="295">
        <v>9351.89</v>
      </c>
      <c r="D26" s="296">
        <v>0.88</v>
      </c>
      <c r="E26" s="296">
        <v>5.81</v>
      </c>
    </row>
    <row r="27" spans="1:5" ht="16.5" customHeight="1" x14ac:dyDescent="0.3">
      <c r="A27" s="294">
        <v>4</v>
      </c>
      <c r="B27" s="295">
        <v>23363850</v>
      </c>
      <c r="C27" s="295">
        <v>9381.34</v>
      </c>
      <c r="D27" s="296">
        <v>0.88</v>
      </c>
      <c r="E27" s="296">
        <v>5.81</v>
      </c>
    </row>
    <row r="28" spans="1:5" ht="16.5" customHeight="1" x14ac:dyDescent="0.3">
      <c r="A28" s="294">
        <v>5</v>
      </c>
      <c r="B28" s="295">
        <v>23280830</v>
      </c>
      <c r="C28" s="296">
        <v>9353</v>
      </c>
      <c r="D28" s="296">
        <v>0.88</v>
      </c>
      <c r="E28" s="296">
        <v>5.81</v>
      </c>
    </row>
    <row r="29" spans="1:5" ht="16.5" customHeight="1" x14ac:dyDescent="0.3">
      <c r="A29" s="294">
        <v>6</v>
      </c>
      <c r="B29" s="298">
        <v>23168440</v>
      </c>
      <c r="C29" s="298">
        <v>9385.7099999999991</v>
      </c>
      <c r="D29" s="299">
        <v>0.88</v>
      </c>
      <c r="E29" s="299">
        <v>5.81</v>
      </c>
    </row>
    <row r="30" spans="1:5" ht="16.5" customHeight="1" x14ac:dyDescent="0.3">
      <c r="A30" s="300" t="s">
        <v>18</v>
      </c>
      <c r="B30" s="301">
        <f>AVERAGE(B24:B29)</f>
        <v>23384017</v>
      </c>
      <c r="C30" s="302">
        <f>AVERAGE(C24:C29)</f>
        <v>9164.4533333333329</v>
      </c>
      <c r="D30" s="303">
        <f>AVERAGE(D24:D29)</f>
        <v>0.87</v>
      </c>
      <c r="E30" s="303">
        <f>AVERAGE(E24:E29)</f>
        <v>5.7783333333333324</v>
      </c>
    </row>
    <row r="31" spans="1:5" ht="16.5" customHeight="1" x14ac:dyDescent="0.3">
      <c r="A31" s="304" t="s">
        <v>19</v>
      </c>
      <c r="B31" s="305">
        <f>(STDEV(B24:B29)/B30)</f>
        <v>7.5481678251942668E-3</v>
      </c>
      <c r="C31" s="306"/>
      <c r="D31" s="306"/>
      <c r="E31" s="307"/>
    </row>
    <row r="32" spans="1:5" s="281" customFormat="1" ht="16.5" customHeight="1" x14ac:dyDescent="0.3">
      <c r="A32" s="308" t="s">
        <v>20</v>
      </c>
      <c r="B32" s="309">
        <f>COUNT(B24:B29)</f>
        <v>6</v>
      </c>
      <c r="C32" s="310"/>
      <c r="D32" s="311"/>
      <c r="E32" s="312"/>
    </row>
    <row r="33" spans="1:5" s="281" customFormat="1" ht="15.75" customHeight="1" x14ac:dyDescent="0.25">
      <c r="A33" s="288"/>
      <c r="B33" s="288"/>
      <c r="C33" s="288"/>
      <c r="D33" s="288"/>
      <c r="E33" s="288"/>
    </row>
    <row r="34" spans="1:5" s="281" customFormat="1" ht="16.5" customHeight="1" x14ac:dyDescent="0.3">
      <c r="A34" s="289" t="s">
        <v>21</v>
      </c>
      <c r="B34" s="313" t="s">
        <v>22</v>
      </c>
      <c r="C34" s="314"/>
      <c r="D34" s="314"/>
      <c r="E34" s="314"/>
    </row>
    <row r="35" spans="1:5" ht="16.5" customHeight="1" x14ac:dyDescent="0.3">
      <c r="A35" s="289"/>
      <c r="B35" s="313" t="s">
        <v>23</v>
      </c>
      <c r="C35" s="314"/>
      <c r="D35" s="314"/>
      <c r="E35" s="314"/>
    </row>
    <row r="36" spans="1:5" ht="16.5" customHeight="1" x14ac:dyDescent="0.3">
      <c r="A36" s="289"/>
      <c r="B36" s="313" t="s">
        <v>24</v>
      </c>
      <c r="C36" s="314"/>
      <c r="D36" s="314"/>
      <c r="E36" s="314"/>
    </row>
    <row r="37" spans="1:5" ht="15.75" customHeight="1" x14ac:dyDescent="0.25">
      <c r="A37" s="288"/>
      <c r="B37" s="288"/>
      <c r="C37" s="288"/>
      <c r="D37" s="288"/>
      <c r="E37" s="288"/>
    </row>
    <row r="38" spans="1:5" ht="16.5" customHeight="1" x14ac:dyDescent="0.3">
      <c r="A38" s="284" t="s">
        <v>1</v>
      </c>
      <c r="B38" s="285" t="s">
        <v>25</v>
      </c>
    </row>
    <row r="39" spans="1:5" ht="16.5" customHeight="1" x14ac:dyDescent="0.3">
      <c r="A39" s="289" t="s">
        <v>4</v>
      </c>
      <c r="B39" s="286" t="str">
        <f>[1]AZITHROMYCIN!B79</f>
        <v xml:space="preserve">AZITHROMYCIN </v>
      </c>
      <c r="C39" s="288"/>
      <c r="D39" s="288"/>
      <c r="E39" s="288"/>
    </row>
    <row r="40" spans="1:5" ht="16.5" customHeight="1" x14ac:dyDescent="0.3">
      <c r="A40" s="289" t="s">
        <v>6</v>
      </c>
      <c r="B40" s="290">
        <f>[1]AZITHROMYCIN!B81</f>
        <v>99.808999999999997</v>
      </c>
      <c r="C40" s="288"/>
      <c r="D40" s="288"/>
      <c r="E40" s="288"/>
    </row>
    <row r="41" spans="1:5" ht="16.5" customHeight="1" x14ac:dyDescent="0.3">
      <c r="A41" s="286" t="s">
        <v>8</v>
      </c>
      <c r="B41" s="290">
        <f>[1]AZITHROMYCIN!D96</f>
        <v>22.88</v>
      </c>
      <c r="C41" s="288"/>
      <c r="D41" s="288"/>
      <c r="E41" s="288"/>
    </row>
    <row r="42" spans="1:5" ht="16.5" customHeight="1" x14ac:dyDescent="0.3">
      <c r="A42" s="286" t="s">
        <v>10</v>
      </c>
      <c r="B42" s="291">
        <f>[1]AZITHROMYCIN!D99</f>
        <v>0.109605496</v>
      </c>
      <c r="C42" s="288"/>
      <c r="D42" s="288"/>
      <c r="E42" s="288"/>
    </row>
    <row r="43" spans="1:5" ht="15.75" customHeight="1" x14ac:dyDescent="0.25">
      <c r="A43" s="288"/>
      <c r="B43" s="288"/>
      <c r="C43" s="288"/>
      <c r="D43" s="288"/>
      <c r="E43" s="288"/>
    </row>
    <row r="44" spans="1:5" ht="16.5" customHeight="1" x14ac:dyDescent="0.3">
      <c r="A44" s="292" t="s">
        <v>13</v>
      </c>
      <c r="B44" s="293" t="s">
        <v>14</v>
      </c>
      <c r="C44" s="292" t="s">
        <v>15</v>
      </c>
      <c r="D44" s="292" t="s">
        <v>16</v>
      </c>
      <c r="E44" s="292" t="s">
        <v>17</v>
      </c>
    </row>
    <row r="45" spans="1:5" ht="16.5" customHeight="1" x14ac:dyDescent="0.3">
      <c r="A45" s="294">
        <v>1</v>
      </c>
      <c r="B45" s="295">
        <v>4711310</v>
      </c>
      <c r="C45" s="295">
        <v>10379.49</v>
      </c>
      <c r="D45" s="296">
        <v>1.02</v>
      </c>
      <c r="E45" s="297">
        <v>9.69</v>
      </c>
    </row>
    <row r="46" spans="1:5" ht="16.5" customHeight="1" x14ac:dyDescent="0.3">
      <c r="A46" s="294">
        <v>2</v>
      </c>
      <c r="B46" s="295">
        <v>4719508</v>
      </c>
      <c r="C46" s="295">
        <v>10355.209999999999</v>
      </c>
      <c r="D46" s="296">
        <v>1.03</v>
      </c>
      <c r="E46" s="296">
        <v>9.69</v>
      </c>
    </row>
    <row r="47" spans="1:5" ht="16.5" customHeight="1" x14ac:dyDescent="0.3">
      <c r="A47" s="294">
        <v>3</v>
      </c>
      <c r="B47" s="295">
        <v>4728549</v>
      </c>
      <c r="C47" s="295">
        <v>10378.73</v>
      </c>
      <c r="D47" s="296">
        <v>1.04</v>
      </c>
      <c r="E47" s="296">
        <v>9.69</v>
      </c>
    </row>
    <row r="48" spans="1:5" ht="16.5" customHeight="1" x14ac:dyDescent="0.3">
      <c r="A48" s="294">
        <v>4</v>
      </c>
      <c r="B48" s="295">
        <v>4722819</v>
      </c>
      <c r="C48" s="296">
        <v>10361.5</v>
      </c>
      <c r="D48" s="296">
        <v>1.04</v>
      </c>
      <c r="E48" s="296">
        <v>9.69</v>
      </c>
    </row>
    <row r="49" spans="1:7" ht="16.5" customHeight="1" x14ac:dyDescent="0.3">
      <c r="A49" s="294">
        <v>5</v>
      </c>
      <c r="B49" s="295">
        <v>4745567</v>
      </c>
      <c r="C49" s="295">
        <v>10387.07</v>
      </c>
      <c r="D49" s="296">
        <v>1.03</v>
      </c>
      <c r="E49" s="296">
        <v>9.6999999999999993</v>
      </c>
    </row>
    <row r="50" spans="1:7" ht="16.5" customHeight="1" x14ac:dyDescent="0.3">
      <c r="A50" s="294">
        <v>6</v>
      </c>
      <c r="B50" s="298">
        <v>4744120</v>
      </c>
      <c r="C50" s="298">
        <v>10321.370000000001</v>
      </c>
      <c r="D50" s="299">
        <v>1.04</v>
      </c>
      <c r="E50" s="299">
        <v>9.6999999999999993</v>
      </c>
    </row>
    <row r="51" spans="1:7" ht="16.5" customHeight="1" x14ac:dyDescent="0.3">
      <c r="A51" s="300" t="s">
        <v>18</v>
      </c>
      <c r="B51" s="301">
        <f>AVERAGE(B45:B50)</f>
        <v>4728645.5</v>
      </c>
      <c r="C51" s="302">
        <f>AVERAGE(C45:C50)</f>
        <v>10363.894999999999</v>
      </c>
      <c r="D51" s="303">
        <f>AVERAGE(D45:D50)</f>
        <v>1.0333333333333334</v>
      </c>
      <c r="E51" s="303">
        <f>AVERAGE(E45:E50)</f>
        <v>9.6933333333333334</v>
      </c>
    </row>
    <row r="52" spans="1:7" ht="16.5" customHeight="1" x14ac:dyDescent="0.3">
      <c r="A52" s="304" t="s">
        <v>19</v>
      </c>
      <c r="B52" s="305">
        <f>(STDEV(B45:B50)/B51)</f>
        <v>2.9054332978117347E-3</v>
      </c>
      <c r="C52" s="306"/>
      <c r="D52" s="306"/>
      <c r="E52" s="307"/>
    </row>
    <row r="53" spans="1:7" s="281" customFormat="1" ht="16.5" customHeight="1" x14ac:dyDescent="0.3">
      <c r="A53" s="308" t="s">
        <v>20</v>
      </c>
      <c r="B53" s="309">
        <f>COUNT(B45:B50)</f>
        <v>6</v>
      </c>
      <c r="C53" s="310"/>
      <c r="D53" s="311"/>
      <c r="E53" s="312"/>
    </row>
    <row r="54" spans="1:7" s="281" customFormat="1" ht="15.75" customHeight="1" x14ac:dyDescent="0.25">
      <c r="A54" s="288"/>
      <c r="B54" s="288"/>
      <c r="C54" s="288"/>
      <c r="D54" s="288"/>
      <c r="E54" s="288"/>
    </row>
    <row r="55" spans="1:7" s="281" customFormat="1" ht="16.5" customHeight="1" x14ac:dyDescent="0.3">
      <c r="A55" s="289" t="s">
        <v>21</v>
      </c>
      <c r="B55" s="313" t="s">
        <v>22</v>
      </c>
      <c r="C55" s="314"/>
      <c r="D55" s="314"/>
      <c r="E55" s="314"/>
    </row>
    <row r="56" spans="1:7" ht="16.5" customHeight="1" x14ac:dyDescent="0.3">
      <c r="A56" s="289"/>
      <c r="B56" s="313" t="s">
        <v>23</v>
      </c>
      <c r="C56" s="314"/>
      <c r="D56" s="314"/>
      <c r="E56" s="314"/>
    </row>
    <row r="57" spans="1:7" ht="16.5" customHeight="1" x14ac:dyDescent="0.3">
      <c r="A57" s="289"/>
      <c r="B57" s="313" t="s">
        <v>24</v>
      </c>
      <c r="C57" s="314"/>
      <c r="D57" s="314"/>
      <c r="E57" s="314"/>
    </row>
    <row r="58" spans="1:7" ht="14.25" customHeight="1" thickBot="1" x14ac:dyDescent="0.3">
      <c r="A58" s="315"/>
      <c r="B58" s="316"/>
      <c r="D58" s="317"/>
      <c r="F58" s="318"/>
      <c r="G58" s="318"/>
    </row>
    <row r="59" spans="1:7" ht="15" customHeight="1" x14ac:dyDescent="0.3">
      <c r="B59" s="319" t="s">
        <v>26</v>
      </c>
      <c r="C59" s="319"/>
      <c r="E59" s="320" t="s">
        <v>27</v>
      </c>
      <c r="F59" s="321"/>
      <c r="G59" s="320" t="s">
        <v>28</v>
      </c>
    </row>
    <row r="60" spans="1:7" ht="31.5" customHeight="1" x14ac:dyDescent="0.3">
      <c r="A60" s="322" t="s">
        <v>29</v>
      </c>
      <c r="B60" s="323"/>
      <c r="C60" s="323"/>
      <c r="E60" s="323"/>
      <c r="G60" s="323"/>
    </row>
    <row r="61" spans="1:7" ht="35.25" customHeight="1" x14ac:dyDescent="0.3">
      <c r="A61" s="322" t="s">
        <v>30</v>
      </c>
      <c r="B61" s="324"/>
      <c r="C61" s="324"/>
      <c r="E61" s="324"/>
      <c r="G61" s="3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6" t="s">
        <v>31</v>
      </c>
      <c r="B11" s="237"/>
      <c r="C11" s="237"/>
      <c r="D11" s="237"/>
      <c r="E11" s="237"/>
      <c r="F11" s="238"/>
      <c r="G11" s="43"/>
    </row>
    <row r="12" spans="1:7" ht="16.5" customHeight="1" x14ac:dyDescent="0.3">
      <c r="A12" s="235" t="s">
        <v>32</v>
      </c>
      <c r="B12" s="235"/>
      <c r="C12" s="235"/>
      <c r="D12" s="235"/>
      <c r="E12" s="235"/>
      <c r="F12" s="235"/>
      <c r="G12" s="42"/>
    </row>
    <row r="14" spans="1:7" ht="16.5" customHeight="1" x14ac:dyDescent="0.3">
      <c r="A14" s="240" t="s">
        <v>33</v>
      </c>
      <c r="B14" s="240"/>
      <c r="C14" s="12" t="s">
        <v>5</v>
      </c>
    </row>
    <row r="15" spans="1:7" ht="16.5" customHeight="1" x14ac:dyDescent="0.3">
      <c r="A15" s="240" t="s">
        <v>34</v>
      </c>
      <c r="B15" s="240"/>
      <c r="C15" s="12" t="s">
        <v>7</v>
      </c>
    </row>
    <row r="16" spans="1:7" ht="16.5" customHeight="1" x14ac:dyDescent="0.3">
      <c r="A16" s="240" t="s">
        <v>35</v>
      </c>
      <c r="B16" s="240"/>
      <c r="C16" s="12" t="s">
        <v>9</v>
      </c>
    </row>
    <row r="17" spans="1:5" ht="16.5" customHeight="1" x14ac:dyDescent="0.3">
      <c r="A17" s="240" t="s">
        <v>36</v>
      </c>
      <c r="B17" s="240"/>
      <c r="C17" s="12" t="s">
        <v>11</v>
      </c>
    </row>
    <row r="18" spans="1:5" ht="16.5" customHeight="1" x14ac:dyDescent="0.3">
      <c r="A18" s="240" t="s">
        <v>37</v>
      </c>
      <c r="B18" s="240"/>
      <c r="C18" s="49" t="s">
        <v>12</v>
      </c>
    </row>
    <row r="19" spans="1:5" ht="16.5" customHeight="1" x14ac:dyDescent="0.3">
      <c r="A19" s="240" t="s">
        <v>38</v>
      </c>
      <c r="B19" s="24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5" t="s">
        <v>1</v>
      </c>
      <c r="B21" s="235"/>
      <c r="C21" s="11" t="s">
        <v>39</v>
      </c>
      <c r="D21" s="18"/>
    </row>
    <row r="22" spans="1:5" ht="15.75" customHeight="1" x14ac:dyDescent="0.3">
      <c r="A22" s="239"/>
      <c r="B22" s="239"/>
      <c r="C22" s="9"/>
      <c r="D22" s="239"/>
      <c r="E22" s="23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927.16</v>
      </c>
      <c r="D24" s="39">
        <f t="shared" ref="D24:D43" si="0">(C24-$C$46)/$C$46</f>
        <v>-2.5748583533684179E-2</v>
      </c>
      <c r="E24" s="5"/>
    </row>
    <row r="25" spans="1:5" ht="15.75" customHeight="1" x14ac:dyDescent="0.3">
      <c r="C25" s="47">
        <v>920.67</v>
      </c>
      <c r="D25" s="40">
        <f t="shared" si="0"/>
        <v>-3.256821735402414E-2</v>
      </c>
      <c r="E25" s="5"/>
    </row>
    <row r="26" spans="1:5" ht="15.75" customHeight="1" x14ac:dyDescent="0.3">
      <c r="C26" s="47">
        <v>958.6</v>
      </c>
      <c r="D26" s="40">
        <f t="shared" si="0"/>
        <v>7.2882866221692065E-3</v>
      </c>
      <c r="E26" s="5"/>
    </row>
    <row r="27" spans="1:5" ht="15.75" customHeight="1" x14ac:dyDescent="0.3">
      <c r="C27" s="47">
        <v>955.06</v>
      </c>
      <c r="D27" s="40">
        <f t="shared" si="0"/>
        <v>3.5684863565291513E-3</v>
      </c>
      <c r="E27" s="5"/>
    </row>
    <row r="28" spans="1:5" ht="15.75" customHeight="1" x14ac:dyDescent="0.3">
      <c r="C28" s="47">
        <v>940.58</v>
      </c>
      <c r="D28" s="40">
        <f t="shared" si="0"/>
        <v>-1.1646967837387929E-2</v>
      </c>
      <c r="E28" s="5"/>
    </row>
    <row r="29" spans="1:5" ht="15.75" customHeight="1" x14ac:dyDescent="0.3">
      <c r="C29" s="47">
        <v>971.23</v>
      </c>
      <c r="D29" s="40">
        <f t="shared" si="0"/>
        <v>2.0559777400427075E-2</v>
      </c>
      <c r="E29" s="5"/>
    </row>
    <row r="30" spans="1:5" ht="15.75" customHeight="1" x14ac:dyDescent="0.3">
      <c r="C30" s="47">
        <v>960.52</v>
      </c>
      <c r="D30" s="40">
        <f t="shared" si="0"/>
        <v>9.3058054103128778E-3</v>
      </c>
      <c r="E30" s="5"/>
    </row>
    <row r="31" spans="1:5" ht="15.75" customHeight="1" x14ac:dyDescent="0.3">
      <c r="C31" s="47">
        <v>941.07</v>
      </c>
      <c r="D31" s="40">
        <f t="shared" si="0"/>
        <v>-1.1132080229997076E-2</v>
      </c>
      <c r="E31" s="5"/>
    </row>
    <row r="32" spans="1:5" ht="15.75" customHeight="1" x14ac:dyDescent="0.3">
      <c r="C32" s="47">
        <v>982.74</v>
      </c>
      <c r="D32" s="40">
        <f t="shared" si="0"/>
        <v>3.2654382218934436E-2</v>
      </c>
      <c r="E32" s="5"/>
    </row>
    <row r="33" spans="1:7" ht="15.75" customHeight="1" x14ac:dyDescent="0.3">
      <c r="C33" s="47">
        <v>946</v>
      </c>
      <c r="D33" s="40">
        <f t="shared" si="0"/>
        <v>-5.9516804250239448E-3</v>
      </c>
      <c r="E33" s="5"/>
    </row>
    <row r="34" spans="1:7" ht="15.75" customHeight="1" x14ac:dyDescent="0.3">
      <c r="C34" s="47">
        <v>950.05</v>
      </c>
      <c r="D34" s="40">
        <f t="shared" si="0"/>
        <v>-1.6959767312833445E-3</v>
      </c>
      <c r="E34" s="5"/>
    </row>
    <row r="35" spans="1:7" ht="15.75" customHeight="1" x14ac:dyDescent="0.3">
      <c r="C35" s="47">
        <v>916.07</v>
      </c>
      <c r="D35" s="40">
        <f t="shared" si="0"/>
        <v>-3.7401856117285026E-2</v>
      </c>
      <c r="E35" s="5"/>
    </row>
    <row r="36" spans="1:7" ht="15.75" customHeight="1" x14ac:dyDescent="0.3">
      <c r="C36" s="47">
        <v>958.79</v>
      </c>
      <c r="D36" s="40">
        <f t="shared" si="0"/>
        <v>7.4879369189125326E-3</v>
      </c>
      <c r="E36" s="5"/>
    </row>
    <row r="37" spans="1:7" ht="15.75" customHeight="1" x14ac:dyDescent="0.3">
      <c r="C37" s="47">
        <v>1022.94</v>
      </c>
      <c r="D37" s="40">
        <f t="shared" si="0"/>
        <v>7.4896181845693507E-2</v>
      </c>
      <c r="E37" s="5"/>
    </row>
    <row r="38" spans="1:7" ht="15.75" customHeight="1" x14ac:dyDescent="0.3">
      <c r="C38" s="47">
        <v>980.72</v>
      </c>
      <c r="D38" s="40">
        <f t="shared" si="0"/>
        <v>3.0531784327241591E-2</v>
      </c>
      <c r="E38" s="5"/>
    </row>
    <row r="39" spans="1:7" ht="15.75" customHeight="1" x14ac:dyDescent="0.3">
      <c r="C39" s="47">
        <v>930.73</v>
      </c>
      <c r="D39" s="40">
        <f t="shared" si="0"/>
        <v>-2.1997259536979407E-2</v>
      </c>
      <c r="E39" s="5"/>
    </row>
    <row r="40" spans="1:7" ht="15.75" customHeight="1" x14ac:dyDescent="0.3">
      <c r="C40" s="47">
        <v>963.29</v>
      </c>
      <c r="D40" s="40">
        <f t="shared" si="0"/>
        <v>1.2216496578624364E-2</v>
      </c>
      <c r="E40" s="5"/>
    </row>
    <row r="41" spans="1:7" ht="15.75" customHeight="1" x14ac:dyDescent="0.3">
      <c r="C41" s="47">
        <v>927.64</v>
      </c>
      <c r="D41" s="40">
        <f t="shared" si="0"/>
        <v>-2.524420383664823E-2</v>
      </c>
      <c r="E41" s="5"/>
    </row>
    <row r="42" spans="1:7" ht="15.75" customHeight="1" x14ac:dyDescent="0.3">
      <c r="C42" s="47">
        <v>944.18</v>
      </c>
      <c r="D42" s="40">
        <f t="shared" si="0"/>
        <v>-7.8641201096185595E-3</v>
      </c>
      <c r="E42" s="5"/>
    </row>
    <row r="43" spans="1:7" ht="16.5" customHeight="1" x14ac:dyDescent="0.3">
      <c r="C43" s="48">
        <v>935.24</v>
      </c>
      <c r="D43" s="41">
        <f t="shared" si="0"/>
        <v>-1.7258191966912671E-2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19033.28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951.66399999999999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33">
        <f>C46</f>
        <v>951.66399999999999</v>
      </c>
      <c r="C49" s="45">
        <f>-IF(C46&lt;=80,10%,IF(C46&lt;250,7.5%,5%))</f>
        <v>-0.05</v>
      </c>
      <c r="D49" s="33">
        <f>IF(C46&lt;=80,C46*0.9,IF(C46&lt;250,C46*0.925,C46*0.95))</f>
        <v>904.08079999999995</v>
      </c>
    </row>
    <row r="50" spans="1:6" ht="17.25" customHeight="1" x14ac:dyDescent="0.3">
      <c r="B50" s="234"/>
      <c r="C50" s="46">
        <f>IF(C46&lt;=80, 10%, IF(C46&lt;250, 7.5%, 5%))</f>
        <v>0.05</v>
      </c>
      <c r="D50" s="33">
        <f>IF(C46&lt;=80, C46*1.1, IF(C46&lt;250, C46*1.075, C46*1.05))</f>
        <v>999.24720000000002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zoomScale="60" zoomScaleNormal="60" zoomScalePageLayoutView="55" workbookViewId="0">
      <selection sqref="A1:I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9" t="s">
        <v>45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46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x14ac:dyDescent="0.3">
      <c r="A15" s="50"/>
    </row>
    <row r="16" spans="1:9" ht="19.5" customHeight="1" x14ac:dyDescent="0.3">
      <c r="A16" s="242" t="s">
        <v>31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47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52" t="s">
        <v>33</v>
      </c>
      <c r="B18" s="241" t="s">
        <v>5</v>
      </c>
      <c r="C18" s="241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46" t="s">
        <v>9</v>
      </c>
      <c r="C20" s="24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46" t="s">
        <v>11</v>
      </c>
      <c r="C21" s="246"/>
      <c r="D21" s="246"/>
      <c r="E21" s="246"/>
      <c r="F21" s="246"/>
      <c r="G21" s="246"/>
      <c r="H21" s="24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41" t="str">
        <f>[1]AZITHROMYCIN!$B$26</f>
        <v xml:space="preserve">AZITHROMYCIN </v>
      </c>
      <c r="C26" s="241"/>
    </row>
    <row r="27" spans="1:14" ht="26.25" customHeight="1" x14ac:dyDescent="0.4">
      <c r="A27" s="61" t="s">
        <v>48</v>
      </c>
      <c r="B27" s="247" t="str">
        <f>[1]AZITHROMYCIN!$B$27</f>
        <v>WRS/A42-2</v>
      </c>
      <c r="C27" s="247"/>
    </row>
    <row r="28" spans="1:14" ht="27" customHeight="1" x14ac:dyDescent="0.4">
      <c r="A28" s="61" t="s">
        <v>6</v>
      </c>
      <c r="B28" s="62">
        <f>[1]AZITHROMYCIN!$B$28</f>
        <v>99.808999999999997</v>
      </c>
    </row>
    <row r="29" spans="1:14" s="3" customFormat="1" ht="27" customHeight="1" x14ac:dyDescent="0.4">
      <c r="A29" s="61" t="s">
        <v>49</v>
      </c>
      <c r="B29" s="63">
        <v>4</v>
      </c>
      <c r="C29" s="248" t="s">
        <v>50</v>
      </c>
      <c r="D29" s="249"/>
      <c r="E29" s="249"/>
      <c r="F29" s="249"/>
      <c r="G29" s="25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95.808999999999997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51" t="s">
        <v>53</v>
      </c>
      <c r="D31" s="252"/>
      <c r="E31" s="252"/>
      <c r="F31" s="252"/>
      <c r="G31" s="252"/>
      <c r="H31" s="25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51" t="s">
        <v>55</v>
      </c>
      <c r="D32" s="252"/>
      <c r="E32" s="252"/>
      <c r="F32" s="252"/>
      <c r="G32" s="252"/>
      <c r="H32" s="25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254" t="s">
        <v>59</v>
      </c>
      <c r="E36" s="255"/>
      <c r="F36" s="254" t="s">
        <v>60</v>
      </c>
      <c r="G36" s="25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23365094</v>
      </c>
      <c r="E38" s="85">
        <f>IF(ISBLANK(D38),"-",$D$48/$D$45*D38)</f>
        <v>23711385.386639118</v>
      </c>
      <c r="F38" s="84">
        <v>25306042</v>
      </c>
      <c r="G38" s="86">
        <f>IF(ISBLANK(F38),"-",$D$48/$F$45*F38)</f>
        <v>23572522.359428588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23133961</v>
      </c>
      <c r="E39" s="90">
        <f>IF(ISBLANK(D39),"-",$D$48/$D$45*D39)</f>
        <v>23476826.790873572</v>
      </c>
      <c r="F39" s="89">
        <v>25202413</v>
      </c>
      <c r="G39" s="91">
        <f>IF(ISBLANK(F39),"-",$D$48/$F$45*F39)</f>
        <v>23475992.174282081</v>
      </c>
      <c r="I39" s="258">
        <f>ABS((F43/D43*D42)-F42)/D42</f>
        <v>8.7695705664537539E-4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22996780</v>
      </c>
      <c r="E40" s="90">
        <f>IF(ISBLANK(D40),"-",$D$48/$D$45*D40)</f>
        <v>23337612.646957669</v>
      </c>
      <c r="F40" s="89">
        <v>25132049</v>
      </c>
      <c r="G40" s="91">
        <f>IF(ISBLANK(F40),"-",$D$48/$F$45*F40)</f>
        <v>23410448.263333905</v>
      </c>
      <c r="I40" s="25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>
        <v>22458781</v>
      </c>
      <c r="E41" s="95">
        <f>IF(ISBLANK(D41),"-",$D$48/$D$45*D41)</f>
        <v>22791640.025292788</v>
      </c>
      <c r="F41" s="94">
        <v>24620153</v>
      </c>
      <c r="G41" s="96">
        <f>IF(ISBLANK(F41),"-",$D$48/$F$45*F41)</f>
        <v>22933618.267331287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22988654</v>
      </c>
      <c r="E42" s="100">
        <f>AVERAGE(E38:E41)</f>
        <v>23329366.212440785</v>
      </c>
      <c r="F42" s="99">
        <f>AVERAGE(F38:F41)</f>
        <v>25065164.25</v>
      </c>
      <c r="G42" s="101">
        <f>AVERAGE(G38:G41)</f>
        <v>23348145.266093966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20.57</v>
      </c>
      <c r="E43" s="92"/>
      <c r="F43" s="104">
        <v>22.41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20.57</v>
      </c>
      <c r="E44" s="107"/>
      <c r="F44" s="106">
        <f>F43*$B$34</f>
        <v>22.41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20</v>
      </c>
      <c r="C45" s="105" t="s">
        <v>77</v>
      </c>
      <c r="D45" s="109">
        <f>D44*$B$30/100</f>
        <v>19.707911299999999</v>
      </c>
      <c r="E45" s="110"/>
      <c r="F45" s="109">
        <f>F44*$B$30/100</f>
        <v>21.4707969</v>
      </c>
      <c r="H45" s="102"/>
    </row>
    <row r="46" spans="1:14" ht="19.5" customHeight="1" x14ac:dyDescent="0.3">
      <c r="A46" s="259" t="s">
        <v>78</v>
      </c>
      <c r="B46" s="260"/>
      <c r="C46" s="105" t="s">
        <v>79</v>
      </c>
      <c r="D46" s="111">
        <f>D45/$B$45</f>
        <v>0.98539556499999992</v>
      </c>
      <c r="E46" s="112"/>
      <c r="F46" s="113">
        <f>F45/$B$45</f>
        <v>1.073539845</v>
      </c>
      <c r="H46" s="102"/>
    </row>
    <row r="47" spans="1:14" ht="27" customHeight="1" x14ac:dyDescent="0.4">
      <c r="A47" s="261"/>
      <c r="B47" s="262"/>
      <c r="C47" s="114" t="s">
        <v>80</v>
      </c>
      <c r="D47" s="115">
        <v>1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23338755.739267379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1.3549568917059917E-2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8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Azithromycin Dihydrate USP eq. to anhydrous Azithromycin 500mg</v>
      </c>
    </row>
    <row r="56" spans="1:12" ht="26.25" customHeight="1" x14ac:dyDescent="0.4">
      <c r="A56" s="129" t="s">
        <v>87</v>
      </c>
      <c r="B56" s="130">
        <v>500</v>
      </c>
      <c r="C56" s="51" t="str">
        <f>B20</f>
        <v xml:space="preserve">Azithromycin Dihydrate USP </v>
      </c>
      <c r="H56" s="131"/>
    </row>
    <row r="57" spans="1:12" ht="18.75" x14ac:dyDescent="0.3">
      <c r="A57" s="128" t="s">
        <v>88</v>
      </c>
      <c r="B57" s="220">
        <f>Uniformity!C46</f>
        <v>951.66399999999999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263" t="s">
        <v>94</v>
      </c>
      <c r="D60" s="266">
        <v>198.2</v>
      </c>
      <c r="E60" s="134">
        <v>1</v>
      </c>
      <c r="F60" s="135">
        <v>22417103</v>
      </c>
      <c r="G60" s="221">
        <f>IF(ISBLANK(F60),"-",(F60/$D$50*$D$47*$B$68)*($B$57/$D$60))</f>
        <v>461.19201490459187</v>
      </c>
      <c r="H60" s="136">
        <f t="shared" ref="H60:H71" si="0">IF(ISBLANK(F60),"-",G60/$B$56)</f>
        <v>0.92238402980918377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264"/>
      <c r="D61" s="267"/>
      <c r="E61" s="137">
        <v>2</v>
      </c>
      <c r="F61" s="89">
        <v>22343942</v>
      </c>
      <c r="G61" s="222">
        <f>IF(ISBLANK(F61),"-",(F61/$D$50*$D$47*$B$68)*($B$57/$D$60))</f>
        <v>459.68685748070732</v>
      </c>
      <c r="H61" s="138">
        <f t="shared" si="0"/>
        <v>0.91937371496141462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264"/>
      <c r="D62" s="267"/>
      <c r="E62" s="137">
        <v>3</v>
      </c>
      <c r="F62" s="139">
        <v>22252059</v>
      </c>
      <c r="G62" s="222">
        <f>IF(ISBLANK(F62),"-",(F62/$D$50*$D$47*$B$68)*($B$57/$D$60))</f>
        <v>457.79652821267126</v>
      </c>
      <c r="H62" s="138">
        <f t="shared" si="0"/>
        <v>0.9155930564253425</v>
      </c>
      <c r="L62" s="64"/>
    </row>
    <row r="63" spans="1:12" ht="27" customHeight="1" x14ac:dyDescent="0.4">
      <c r="A63" s="76" t="s">
        <v>97</v>
      </c>
      <c r="B63" s="77">
        <v>1</v>
      </c>
      <c r="C63" s="265"/>
      <c r="D63" s="268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263" t="s">
        <v>99</v>
      </c>
      <c r="D64" s="266">
        <v>193.95</v>
      </c>
      <c r="E64" s="134">
        <v>1</v>
      </c>
      <c r="F64" s="135">
        <v>21875179</v>
      </c>
      <c r="G64" s="223">
        <f>IF(ISBLANK(F64),"-",(F64/$D$50*$D$47*$B$68)*($B$57/$D$64))</f>
        <v>459.90462143469119</v>
      </c>
      <c r="H64" s="142">
        <f t="shared" si="0"/>
        <v>0.91980924286938237</v>
      </c>
    </row>
    <row r="65" spans="1:8" ht="26.25" customHeight="1" x14ac:dyDescent="0.4">
      <c r="A65" s="76" t="s">
        <v>100</v>
      </c>
      <c r="B65" s="77">
        <v>1</v>
      </c>
      <c r="C65" s="264"/>
      <c r="D65" s="267"/>
      <c r="E65" s="137">
        <v>2</v>
      </c>
      <c r="F65" s="89">
        <v>21745320</v>
      </c>
      <c r="G65" s="224">
        <f>IF(ISBLANK(F65),"-",(F65/$D$50*$D$47*$B$68)*($B$57/$D$64))</f>
        <v>457.17446072446853</v>
      </c>
      <c r="H65" s="143">
        <f t="shared" si="0"/>
        <v>0.91434892144893709</v>
      </c>
    </row>
    <row r="66" spans="1:8" ht="26.25" customHeight="1" x14ac:dyDescent="0.4">
      <c r="A66" s="76" t="s">
        <v>101</v>
      </c>
      <c r="B66" s="77">
        <v>1</v>
      </c>
      <c r="C66" s="264"/>
      <c r="D66" s="267"/>
      <c r="E66" s="137">
        <v>3</v>
      </c>
      <c r="F66" s="89">
        <v>21665882</v>
      </c>
      <c r="G66" s="224">
        <f>IF(ISBLANK(F66),"-",(F66/$D$50*$D$47*$B$68)*($B$57/$D$64))</f>
        <v>455.50435309620508</v>
      </c>
      <c r="H66" s="143">
        <f t="shared" si="0"/>
        <v>0.91100870619241014</v>
      </c>
    </row>
    <row r="67" spans="1:8" ht="27" customHeight="1" x14ac:dyDescent="0.4">
      <c r="A67" s="76" t="s">
        <v>102</v>
      </c>
      <c r="B67" s="77">
        <v>1</v>
      </c>
      <c r="C67" s="265"/>
      <c r="D67" s="268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</v>
      </c>
      <c r="C68" s="263" t="s">
        <v>104</v>
      </c>
      <c r="D68" s="266">
        <v>187.01</v>
      </c>
      <c r="E68" s="134">
        <v>1</v>
      </c>
      <c r="F68" s="135">
        <v>21817631</v>
      </c>
      <c r="G68" s="223">
        <f>IF(ISBLANK(F68),"-",(F68/$D$50*$D$47*$B$68)*($B$57/$D$68))</f>
        <v>475.7170359252309</v>
      </c>
      <c r="H68" s="138">
        <f t="shared" si="0"/>
        <v>0.9514340718504618</v>
      </c>
    </row>
    <row r="69" spans="1:8" ht="27" customHeight="1" x14ac:dyDescent="0.4">
      <c r="A69" s="124" t="s">
        <v>105</v>
      </c>
      <c r="B69" s="146">
        <f>(D47*B68)/B56*B57</f>
        <v>190.33280000000002</v>
      </c>
      <c r="C69" s="264"/>
      <c r="D69" s="267"/>
      <c r="E69" s="137">
        <v>2</v>
      </c>
      <c r="F69" s="89">
        <v>21677080</v>
      </c>
      <c r="G69" s="224">
        <f>IF(ISBLANK(F69),"-",(F69/$D$50*$D$47*$B$68)*($B$57/$D$68))</f>
        <v>472.65242707212821</v>
      </c>
      <c r="H69" s="138">
        <f t="shared" si="0"/>
        <v>0.94530485414425636</v>
      </c>
    </row>
    <row r="70" spans="1:8" ht="26.25" customHeight="1" x14ac:dyDescent="0.4">
      <c r="A70" s="276" t="s">
        <v>78</v>
      </c>
      <c r="B70" s="277"/>
      <c r="C70" s="264"/>
      <c r="D70" s="267"/>
      <c r="E70" s="137">
        <v>3</v>
      </c>
      <c r="F70" s="89">
        <v>21548565</v>
      </c>
      <c r="G70" s="224">
        <f>IF(ISBLANK(F70),"-",(F70/$D$50*$D$47*$B$68)*($B$57/$D$68))</f>
        <v>469.85025414730745</v>
      </c>
      <c r="H70" s="138">
        <f t="shared" si="0"/>
        <v>0.93970050829461493</v>
      </c>
    </row>
    <row r="71" spans="1:8" ht="27" customHeight="1" x14ac:dyDescent="0.4">
      <c r="A71" s="278"/>
      <c r="B71" s="279"/>
      <c r="C71" s="275"/>
      <c r="D71" s="268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463.27539477755585</v>
      </c>
      <c r="H72" s="151">
        <f>AVERAGE(H60:H71)</f>
        <v>0.9265507895551115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1.6047441046105265E-2</v>
      </c>
      <c r="H73" s="226">
        <f>STDEV(H60:H71)/H72</f>
        <v>1.6047441046105265E-2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71" t="str">
        <f>B20</f>
        <v xml:space="preserve">Azithromycin Dihydrate USP </v>
      </c>
      <c r="D76" s="271"/>
      <c r="E76" s="157" t="s">
        <v>108</v>
      </c>
      <c r="F76" s="157"/>
      <c r="G76" s="158">
        <f>H72</f>
        <v>0.9265507895551115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57" t="str">
        <f>B26</f>
        <v xml:space="preserve">AZITHROMYCIN </v>
      </c>
      <c r="C79" s="257"/>
    </row>
    <row r="80" spans="1:8" ht="26.25" customHeight="1" x14ac:dyDescent="0.4">
      <c r="A80" s="61" t="s">
        <v>48</v>
      </c>
      <c r="B80" s="257" t="str">
        <f>B27</f>
        <v>WRS/A42-2</v>
      </c>
      <c r="C80" s="257"/>
    </row>
    <row r="81" spans="1:12" ht="27" customHeight="1" x14ac:dyDescent="0.4">
      <c r="A81" s="61" t="s">
        <v>6</v>
      </c>
      <c r="B81" s="160">
        <f>B28</f>
        <v>99.808999999999997</v>
      </c>
    </row>
    <row r="82" spans="1:12" s="3" customFormat="1" ht="27" customHeight="1" x14ac:dyDescent="0.4">
      <c r="A82" s="61" t="s">
        <v>49</v>
      </c>
      <c r="B82" s="63">
        <v>4</v>
      </c>
      <c r="C82" s="248" t="s">
        <v>50</v>
      </c>
      <c r="D82" s="249"/>
      <c r="E82" s="249"/>
      <c r="F82" s="249"/>
      <c r="G82" s="25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95.808999999999997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51" t="s">
        <v>111</v>
      </c>
      <c r="D84" s="252"/>
      <c r="E84" s="252"/>
      <c r="F84" s="252"/>
      <c r="G84" s="252"/>
      <c r="H84" s="25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51" t="s">
        <v>112</v>
      </c>
      <c r="D85" s="252"/>
      <c r="E85" s="252"/>
      <c r="F85" s="252"/>
      <c r="G85" s="252"/>
      <c r="H85" s="25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61" t="s">
        <v>59</v>
      </c>
      <c r="E89" s="162"/>
      <c r="F89" s="254" t="s">
        <v>60</v>
      </c>
      <c r="G89" s="256"/>
    </row>
    <row r="90" spans="1:12" ht="27" customHeight="1" x14ac:dyDescent="0.4">
      <c r="A90" s="76" t="s">
        <v>61</v>
      </c>
      <c r="B90" s="77">
        <v>1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65">
        <v>1</v>
      </c>
      <c r="D91" s="84">
        <v>9656721</v>
      </c>
      <c r="E91" s="85">
        <f>IF(ISBLANK(D91),"-",$D$101/$D$98*D91)</f>
        <v>9789372.2409686465</v>
      </c>
      <c r="F91" s="84">
        <v>9270892</v>
      </c>
      <c r="G91" s="86">
        <f>IF(ISBLANK(F91),"-",$D$101/$F$98*F91)</f>
        <v>9918441.1982102711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9657845</v>
      </c>
      <c r="E92" s="90">
        <f>IF(ISBLANK(D92),"-",$D$101/$D$98*D92)</f>
        <v>9790511.6809916981</v>
      </c>
      <c r="F92" s="89">
        <v>9268274</v>
      </c>
      <c r="G92" s="91">
        <f>IF(ISBLANK(F92),"-",$D$101/$F$98*F92)</f>
        <v>9915640.3372945227</v>
      </c>
      <c r="I92" s="258">
        <f>ABS((F96/D96*D95)-F95)/D95</f>
        <v>1.1258068634437492E-2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9682180</v>
      </c>
      <c r="E93" s="90">
        <f>IF(ISBLANK(D93),"-",$D$101/$D$98*D93)</f>
        <v>9815180.9629854485</v>
      </c>
      <c r="F93" s="89">
        <v>9263219</v>
      </c>
      <c r="G93" s="91">
        <f>IF(ISBLANK(F93),"-",$D$101/$F$98*F93)</f>
        <v>9910232.2578716427</v>
      </c>
      <c r="I93" s="258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9665582</v>
      </c>
      <c r="E95" s="100">
        <f>AVERAGE(E91:E94)</f>
        <v>9798354.9616485983</v>
      </c>
      <c r="F95" s="170">
        <f>AVERAGE(F91:F94)</f>
        <v>9267461.666666666</v>
      </c>
      <c r="G95" s="171">
        <f>AVERAGE(G91:G94)</f>
        <v>9914771.2644588128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22.88</v>
      </c>
      <c r="E96" s="92"/>
      <c r="F96" s="104">
        <v>21.68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22.88</v>
      </c>
      <c r="E97" s="107"/>
      <c r="F97" s="106">
        <f>F96*$B$87</f>
        <v>21.68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21.9210992</v>
      </c>
      <c r="E98" s="110"/>
      <c r="F98" s="109">
        <f>F97*$B$83/100</f>
        <v>20.771391199999997</v>
      </c>
    </row>
    <row r="99" spans="1:10" ht="19.5" customHeight="1" x14ac:dyDescent="0.3">
      <c r="A99" s="259" t="s">
        <v>78</v>
      </c>
      <c r="B99" s="273"/>
      <c r="C99" s="174" t="s">
        <v>116</v>
      </c>
      <c r="D99" s="178">
        <f>D98/$B$98</f>
        <v>0.21921099199999999</v>
      </c>
      <c r="E99" s="110"/>
      <c r="F99" s="113">
        <f>F98/$B$98</f>
        <v>0.20771391199999997</v>
      </c>
      <c r="G99" s="179"/>
      <c r="H99" s="102"/>
    </row>
    <row r="100" spans="1:10" ht="19.5" customHeight="1" x14ac:dyDescent="0.3">
      <c r="A100" s="261"/>
      <c r="B100" s="274"/>
      <c r="C100" s="174" t="s">
        <v>80</v>
      </c>
      <c r="D100" s="180">
        <f>$B$56/$B$116</f>
        <v>0.22222222222222221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9856563.1130537037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6.5419800859472339E-3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10</v>
      </c>
      <c r="C108" s="195">
        <v>1</v>
      </c>
      <c r="D108" s="196">
        <v>9474264</v>
      </c>
      <c r="E108" s="227">
        <f t="shared" ref="E108:E113" si="1">IF(ISBLANK(D108),"-",D108/$D$103*$D$100*$B$116)</f>
        <v>480.60687540531239</v>
      </c>
      <c r="F108" s="197">
        <f t="shared" ref="F108:F113" si="2">IF(ISBLANK(D108), "-", E108/$B$56)</f>
        <v>0.96121375081062477</v>
      </c>
    </row>
    <row r="109" spans="1:10" ht="26.25" customHeight="1" x14ac:dyDescent="0.4">
      <c r="A109" s="76" t="s">
        <v>95</v>
      </c>
      <c r="B109" s="77">
        <v>25</v>
      </c>
      <c r="C109" s="195">
        <v>2</v>
      </c>
      <c r="D109" s="196">
        <v>9110498</v>
      </c>
      <c r="E109" s="228">
        <f t="shared" si="1"/>
        <v>462.15389154939618</v>
      </c>
      <c r="F109" s="198">
        <f t="shared" si="2"/>
        <v>0.92430778309879236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9010376</v>
      </c>
      <c r="E110" s="228">
        <f t="shared" si="1"/>
        <v>457.07494065892791</v>
      </c>
      <c r="F110" s="198">
        <f t="shared" si="2"/>
        <v>0.91414988131785579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9042025</v>
      </c>
      <c r="E111" s="228">
        <f t="shared" si="1"/>
        <v>458.68041914250227</v>
      </c>
      <c r="F111" s="198">
        <f t="shared" si="2"/>
        <v>0.91736083828500459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8866044</v>
      </c>
      <c r="E112" s="228">
        <f t="shared" si="1"/>
        <v>449.75332163490668</v>
      </c>
      <c r="F112" s="198">
        <f t="shared" si="2"/>
        <v>0.89950664326981333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8696715</v>
      </c>
      <c r="E113" s="229">
        <f t="shared" si="1"/>
        <v>441.16366426357888</v>
      </c>
      <c r="F113" s="201">
        <f t="shared" si="2"/>
        <v>0.88232732852715778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458.23885210910407</v>
      </c>
      <c r="F115" s="204">
        <f>AVERAGE(F108:F113)</f>
        <v>0.91647770421820807</v>
      </c>
    </row>
    <row r="116" spans="1:10" ht="27" customHeight="1" x14ac:dyDescent="0.4">
      <c r="A116" s="76" t="s">
        <v>103</v>
      </c>
      <c r="B116" s="108">
        <f>(B115/B114)*(B113/B112)*(B111/B110)*(B109/B108)*B107</f>
        <v>2250</v>
      </c>
      <c r="C116" s="205"/>
      <c r="D116" s="168" t="s">
        <v>84</v>
      </c>
      <c r="E116" s="206">
        <f>STDEV(E108:E113)/E115</f>
        <v>2.8963752269588989E-2</v>
      </c>
      <c r="F116" s="206">
        <f>STDEV(F108:F113)/F115</f>
        <v>2.8963752269588985E-2</v>
      </c>
      <c r="I116" s="50"/>
    </row>
    <row r="117" spans="1:10" ht="27" customHeight="1" x14ac:dyDescent="0.4">
      <c r="A117" s="259" t="s">
        <v>78</v>
      </c>
      <c r="B117" s="26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61"/>
      <c r="B118" s="26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71" t="str">
        <f>B20</f>
        <v xml:space="preserve">Azithromycin Dihydrate USP </v>
      </c>
      <c r="D120" s="271"/>
      <c r="E120" s="157" t="s">
        <v>124</v>
      </c>
      <c r="F120" s="157"/>
      <c r="G120" s="158">
        <f>F115</f>
        <v>0.91647770421820807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72" t="s">
        <v>26</v>
      </c>
      <c r="C122" s="272"/>
      <c r="E122" s="163" t="s">
        <v>27</v>
      </c>
      <c r="F122" s="212"/>
      <c r="G122" s="272" t="s">
        <v>28</v>
      </c>
      <c r="H122" s="272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</vt:lpstr>
      <vt:lpstr>Uniformity</vt:lpstr>
      <vt:lpstr>AZITHROMYCIN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2016-05-20T12:44:54Z</cp:lastPrinted>
  <dcterms:created xsi:type="dcterms:W3CDTF">2005-07-05T10:19:27Z</dcterms:created>
  <dcterms:modified xsi:type="dcterms:W3CDTF">2016-05-20T13:09:36Z</dcterms:modified>
  <cp:category/>
</cp:coreProperties>
</file>