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(ASSAY)" sheetId="5" r:id="rId1"/>
    <sheet name="SST (DISS)" sheetId="6" r:id="rId2"/>
    <sheet name="Uniformity" sheetId="2" r:id="rId3"/>
    <sheet name="amoxicillin Trihydrate" sheetId="3" r:id="rId4"/>
    <sheet name="Clavulanic acid" sheetId="4" r:id="rId5"/>
  </sheets>
  <definedNames>
    <definedName name="_xlnm.Print_Area" localSheetId="2">Uniformity!$A$1:$P$54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F115" i="3" l="1"/>
  <c r="D100" i="3" l="1"/>
  <c r="E95" i="4" l="1"/>
  <c r="G95" i="4"/>
  <c r="G120" i="4"/>
  <c r="F115" i="4"/>
  <c r="G76" i="4" l="1"/>
  <c r="B34" i="4"/>
  <c r="G40" i="4"/>
  <c r="B45" i="3"/>
  <c r="B34" i="3"/>
  <c r="E42" i="3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D44" i="4"/>
  <c r="B30" i="4"/>
  <c r="C120" i="3"/>
  <c r="B116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D48" i="3"/>
  <c r="F44" i="3"/>
  <c r="F42" i="3"/>
  <c r="I39" i="3" s="1"/>
  <c r="D42" i="3"/>
  <c r="D44" i="3"/>
  <c r="B30" i="3"/>
  <c r="C46" i="2"/>
  <c r="D50" i="2" s="1"/>
  <c r="C45" i="2"/>
  <c r="D39" i="2"/>
  <c r="D35" i="2"/>
  <c r="D31" i="2"/>
  <c r="D27" i="2"/>
  <c r="D25" i="2"/>
  <c r="C19" i="2"/>
  <c r="D101" i="4" l="1"/>
  <c r="D102" i="4" s="1"/>
  <c r="I92" i="4"/>
  <c r="D101" i="3"/>
  <c r="D102" i="3" s="1"/>
  <c r="I92" i="3"/>
  <c r="F44" i="4"/>
  <c r="D49" i="4"/>
  <c r="F45" i="4"/>
  <c r="G39" i="4" s="1"/>
  <c r="D45" i="4"/>
  <c r="E38" i="4" s="1"/>
  <c r="I39" i="4"/>
  <c r="D49" i="3"/>
  <c r="F45" i="3"/>
  <c r="G40" i="3" s="1"/>
  <c r="D45" i="3"/>
  <c r="D46" i="3" s="1"/>
  <c r="G41" i="3"/>
  <c r="G41" i="4"/>
  <c r="D98" i="3"/>
  <c r="F98" i="3"/>
  <c r="F98" i="4"/>
  <c r="G93" i="4" s="1"/>
  <c r="D43" i="2"/>
  <c r="C49" i="2"/>
  <c r="E39" i="4"/>
  <c r="D24" i="2"/>
  <c r="D28" i="2"/>
  <c r="D32" i="2"/>
  <c r="D36" i="2"/>
  <c r="D40" i="2"/>
  <c r="D49" i="2"/>
  <c r="E41" i="3"/>
  <c r="B57" i="3"/>
  <c r="G94" i="3"/>
  <c r="E41" i="4"/>
  <c r="B57" i="4"/>
  <c r="B69" i="4" s="1"/>
  <c r="G94" i="4"/>
  <c r="D97" i="4"/>
  <c r="D98" i="4" s="1"/>
  <c r="E94" i="4" s="1"/>
  <c r="D29" i="2"/>
  <c r="D33" i="2"/>
  <c r="D37" i="2"/>
  <c r="D41" i="2"/>
  <c r="C50" i="2"/>
  <c r="D26" i="2"/>
  <c r="D30" i="2"/>
  <c r="D34" i="2"/>
  <c r="D38" i="2"/>
  <c r="D42" i="2"/>
  <c r="B49" i="2"/>
  <c r="G38" i="3"/>
  <c r="E40" i="4"/>
  <c r="E92" i="3" l="1"/>
  <c r="E91" i="3"/>
  <c r="G93" i="3"/>
  <c r="G92" i="3"/>
  <c r="G38" i="4"/>
  <c r="G42" i="4" s="1"/>
  <c r="F46" i="4"/>
  <c r="E91" i="4"/>
  <c r="D46" i="4"/>
  <c r="E92" i="4"/>
  <c r="G39" i="3"/>
  <c r="G42" i="3" s="1"/>
  <c r="E40" i="3"/>
  <c r="D52" i="3" s="1"/>
  <c r="F46" i="3"/>
  <c r="E38" i="3"/>
  <c r="E39" i="3"/>
  <c r="E94" i="3"/>
  <c r="G91" i="4"/>
  <c r="F99" i="4"/>
  <c r="E42" i="4"/>
  <c r="G92" i="4"/>
  <c r="G91" i="3"/>
  <c r="G95" i="3" s="1"/>
  <c r="F99" i="3"/>
  <c r="D99" i="4"/>
  <c r="E93" i="4"/>
  <c r="D99" i="3"/>
  <c r="E93" i="3"/>
  <c r="E95" i="3" l="1"/>
  <c r="D105" i="4"/>
  <c r="D105" i="3"/>
  <c r="D50" i="4"/>
  <c r="G71" i="4" s="1"/>
  <c r="H71" i="4" s="1"/>
  <c r="D52" i="4"/>
  <c r="D103" i="4"/>
  <c r="E110" i="4" s="1"/>
  <c r="F110" i="4" s="1"/>
  <c r="D50" i="3"/>
  <c r="G71" i="3" s="1"/>
  <c r="H71" i="3" s="1"/>
  <c r="D103" i="3"/>
  <c r="E110" i="3" s="1"/>
  <c r="F110" i="3" s="1"/>
  <c r="G68" i="4"/>
  <c r="H68" i="4" s="1"/>
  <c r="G64" i="4"/>
  <c r="H64" i="4" s="1"/>
  <c r="D51" i="4"/>
  <c r="G70" i="4"/>
  <c r="H70" i="4" s="1"/>
  <c r="G63" i="4"/>
  <c r="H63" i="4" s="1"/>
  <c r="G61" i="4"/>
  <c r="H61" i="4" s="1"/>
  <c r="D104" i="3" l="1"/>
  <c r="E113" i="4"/>
  <c r="F113" i="4" s="1"/>
  <c r="E108" i="4"/>
  <c r="E111" i="4"/>
  <c r="F111" i="4" s="1"/>
  <c r="D104" i="4"/>
  <c r="E112" i="4"/>
  <c r="F112" i="4" s="1"/>
  <c r="G66" i="4"/>
  <c r="H66" i="4" s="1"/>
  <c r="G65" i="4"/>
  <c r="H65" i="4" s="1"/>
  <c r="G60" i="4"/>
  <c r="H60" i="4" s="1"/>
  <c r="G69" i="4"/>
  <c r="H69" i="4" s="1"/>
  <c r="G67" i="4"/>
  <c r="H67" i="4" s="1"/>
  <c r="G62" i="4"/>
  <c r="H62" i="4" s="1"/>
  <c r="E109" i="4"/>
  <c r="F109" i="4" s="1"/>
  <c r="E113" i="3"/>
  <c r="F113" i="3" s="1"/>
  <c r="E111" i="3"/>
  <c r="F111" i="3" s="1"/>
  <c r="E112" i="3"/>
  <c r="F112" i="3" s="1"/>
  <c r="E108" i="3"/>
  <c r="F108" i="3" s="1"/>
  <c r="E109" i="3"/>
  <c r="F109" i="3" s="1"/>
  <c r="G63" i="3"/>
  <c r="H63" i="3" s="1"/>
  <c r="D51" i="3"/>
  <c r="G67" i="3"/>
  <c r="H67" i="3" s="1"/>
  <c r="G64" i="3"/>
  <c r="H64" i="3" s="1"/>
  <c r="G69" i="3"/>
  <c r="H69" i="3" s="1"/>
  <c r="G65" i="3"/>
  <c r="H65" i="3" s="1"/>
  <c r="G62" i="3"/>
  <c r="H62" i="3" s="1"/>
  <c r="G60" i="3"/>
  <c r="H60" i="3" s="1"/>
  <c r="G61" i="3"/>
  <c r="H61" i="3" s="1"/>
  <c r="G70" i="3"/>
  <c r="H70" i="3" s="1"/>
  <c r="G66" i="3"/>
  <c r="H66" i="3" s="1"/>
  <c r="G68" i="3"/>
  <c r="H68" i="3" s="1"/>
  <c r="F108" i="4"/>
  <c r="H72" i="3" l="1"/>
  <c r="E115" i="4"/>
  <c r="E116" i="4" s="1"/>
  <c r="G72" i="4"/>
  <c r="G73" i="4" s="1"/>
  <c r="G74" i="4"/>
  <c r="E117" i="4"/>
  <c r="E117" i="3"/>
  <c r="E115" i="3"/>
  <c r="E116" i="3" s="1"/>
  <c r="G74" i="3"/>
  <c r="G72" i="3"/>
  <c r="G73" i="3" s="1"/>
  <c r="H74" i="4"/>
  <c r="H72" i="4"/>
  <c r="F117" i="4"/>
  <c r="H74" i="3"/>
  <c r="G76" i="3"/>
  <c r="F117" i="3"/>
  <c r="H73" i="3" l="1"/>
  <c r="G120" i="3"/>
  <c r="F116" i="3"/>
  <c r="F116" i="4"/>
  <c r="H73" i="4"/>
</calcChain>
</file>

<file path=xl/sharedStrings.xml><?xml version="1.0" encoding="utf-8"?>
<sst xmlns="http://schemas.openxmlformats.org/spreadsheetml/2006/main" count="441" uniqueCount="133">
  <si>
    <t>HPLC System Suitability Report</t>
  </si>
  <si>
    <t>Analysis Data</t>
  </si>
  <si>
    <t>Sample(s)</t>
  </si>
  <si>
    <t>Reference Substance:</t>
  </si>
  <si>
    <t>Aivclav-375 Tablets</t>
  </si>
  <si>
    <t>% age Purity:</t>
  </si>
  <si>
    <t>NDQD201512613</t>
  </si>
  <si>
    <t>Weight (mg):</t>
  </si>
  <si>
    <t>Amoxicillin &amp; Clavulanic Acid</t>
  </si>
  <si>
    <t>Standard Conc (mg/mL):</t>
  </si>
  <si>
    <t>Each film coated tablet contains: Amoxicillin Trihydrate USP eq. to Amoxicillin 250mg
Diluted Potassium Clavulanate BP eq. to Clavulanic acid 125mg</t>
  </si>
  <si>
    <t>2015-12-09 08:07:12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</si>
  <si>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</si>
  <si>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</si>
  <si>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</si>
  <si>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</si>
  <si>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</si>
  <si>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</si>
  <si>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</si>
  <si>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</si>
  <si>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</si>
  <si>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</si>
  <si>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</si>
  <si>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</si>
  <si>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</si>
  <si>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</si>
  <si>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</si>
  <si>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</si>
  <si>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</si>
  <si>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</si>
  <si>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</si>
  <si>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</si>
  <si>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</si>
  <si>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</si>
  <si>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</si>
  <si>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</si>
  <si>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</si>
  <si>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</si>
  <si>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</si>
  <si>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</si>
  <si>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</si>
  <si>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</si>
  <si>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</si>
  <si>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</si>
  <si>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</si>
  <si>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</si>
  <si>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</si>
  <si>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</si>
  <si>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</si>
  <si>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</si>
  <si>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</si>
  <si>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</si>
  <si>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</si>
  <si>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</si>
  <si>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</si>
  <si>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</si>
  <si>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</si>
  <si>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</si>
  <si>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</si>
  <si>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</si>
  <si>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</si>
  <si>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</si>
  <si>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</si>
  <si>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</si>
  <si>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</si>
  <si>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</si>
  <si>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</si>
  <si>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</si>
  <si>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</si>
  <si>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</si>
  <si>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</si>
  <si>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</si>
  <si>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</si>
  <si>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</si>
  <si>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</si>
  <si>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</si>
  <si>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</si>
  <si>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</si>
  <si>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</si>
  <si>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</si>
  <si>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</si>
  <si>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</si>
  <si>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</si>
  <si>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</si>
  <si>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</si>
  <si>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</si>
  <si>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</si>
  <si>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</si>
  <si>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</si>
  <si>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</si>
  <si>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</si>
  <si>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</si>
  <si>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</si>
  <si>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</si>
  <si>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</si>
  <si>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</si>
  <si>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</si>
  <si>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</si>
  <si>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</si>
  <si>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</si>
  <si>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</si>
  <si>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</si>
  <si>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</si>
  <si>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</si>
  <si>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</si>
  <si>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</si>
  <si>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</si>
  <si>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</si>
  <si>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</si>
  <si>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</si>
  <si>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</si>
  <si>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</si>
  <si>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</si>
  <si>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</si>
  <si>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</si>
  <si>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</si>
  <si>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</si>
  <si>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</si>
  <si>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</si>
  <si>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</si>
  <si>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</si>
  <si>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</si>
  <si>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</si>
  <si>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</si>
  <si>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</si>
  <si>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 acid</t>
  </si>
  <si>
    <t>Tablet  No.</t>
  </si>
  <si>
    <t>ASSAY CLAVULANIC LITHIUM</t>
  </si>
  <si>
    <t>CLAVULANIC LITHIUM</t>
  </si>
  <si>
    <t>ASSAY</t>
  </si>
  <si>
    <t>Amoxicillin</t>
  </si>
  <si>
    <t>DISSOLUTION- CLAVULANIC LITHIUM</t>
  </si>
  <si>
    <t>9652..2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</si>
</sst>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25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5" xfId="1" applyFont="1" applyFill="1" applyBorder="1" applyAlignment="1" applyProtection="1">
      <alignment horizontal="center"/>
      <protection locked="0"/>
    </xf>
    <xf numFmtId="0" fontId="4" fillId="2" borderId="0" xfId="1" applyFont="1" applyFill="1" applyAlignment="1">
      <alignment horizontal="left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zoomScale="90" zoomScaleNormal="90" workbookViewId="0">
      <selection activeCell="A15" sqref="A15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3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127</v>
      </c>
    </row>
    <row r="17" spans="1:5" ht="16.5" customHeight="1" x14ac:dyDescent="0.3">
      <c r="A17" s="469" t="s">
        <v>2</v>
      </c>
      <c r="B17" s="469" t="s">
        <v>4</v>
      </c>
      <c r="D17" s="470"/>
      <c r="E17" s="471"/>
    </row>
    <row r="18" spans="1:5" ht="16.5" customHeight="1" x14ac:dyDescent="0.3">
      <c r="A18" s="472" t="s">
        <v>3</v>
      </c>
      <c r="B18" s="473" t="s">
        <v>128</v>
      </c>
      <c r="C18" s="471"/>
      <c r="D18" s="471"/>
      <c r="E18" s="471"/>
    </row>
    <row r="19" spans="1:5" ht="16.5" customHeight="1" x14ac:dyDescent="0.3">
      <c r="A19" s="472" t="s">
        <v>5</v>
      </c>
      <c r="B19" s="474">
        <v>86.6</v>
      </c>
      <c r="C19" s="471"/>
      <c r="D19" s="471"/>
      <c r="E19" s="471"/>
    </row>
    <row r="20" spans="1:5" ht="16.5" customHeight="1" x14ac:dyDescent="0.3">
      <c r="A20" s="469" t="s">
        <v>7</v>
      </c>
      <c r="B20" s="474">
        <v>23.96</v>
      </c>
      <c r="C20" s="471"/>
      <c r="D20" s="471"/>
      <c r="E20" s="471"/>
    </row>
    <row r="21" spans="1:5" ht="16.5" customHeight="1" x14ac:dyDescent="0.3">
      <c r="A21" s="469" t="s">
        <v>9</v>
      </c>
      <c r="B21" s="475">
        <v>0.5</v>
      </c>
      <c r="C21" s="471"/>
      <c r="D21" s="471"/>
      <c r="E21" s="471"/>
    </row>
    <row r="22" spans="1:5" ht="15.75" customHeight="1" x14ac:dyDescent="0.25">
      <c r="A22" s="471"/>
      <c r="B22" s="471"/>
      <c r="C22" s="471"/>
      <c r="D22" s="471"/>
      <c r="E22" s="471"/>
    </row>
    <row r="23" spans="1:5" ht="16.5" customHeight="1" x14ac:dyDescent="0.3">
      <c r="A23" s="476" t="s">
        <v>12</v>
      </c>
      <c r="B23" s="477" t="s">
        <v>13</v>
      </c>
      <c r="C23" s="476" t="s">
        <v>14</v>
      </c>
      <c r="D23" s="476" t="s">
        <v>15</v>
      </c>
      <c r="E23" s="476" t="s">
        <v>16</v>
      </c>
    </row>
    <row r="24" spans="1:5" ht="16.5" customHeight="1" x14ac:dyDescent="0.3">
      <c r="A24" s="478">
        <v>1</v>
      </c>
      <c r="B24" s="479">
        <v>18797798</v>
      </c>
      <c r="C24" s="479">
        <v>6752.95</v>
      </c>
      <c r="D24" s="480">
        <v>1.1000000000000001</v>
      </c>
      <c r="E24" s="481">
        <v>3.93</v>
      </c>
    </row>
    <row r="25" spans="1:5" ht="16.5" customHeight="1" x14ac:dyDescent="0.3">
      <c r="A25" s="478">
        <v>2</v>
      </c>
      <c r="B25" s="479">
        <v>18847483</v>
      </c>
      <c r="C25" s="479">
        <v>7492.35</v>
      </c>
      <c r="D25" s="480">
        <v>1.1200000000000001</v>
      </c>
      <c r="E25" s="480">
        <v>3.93</v>
      </c>
    </row>
    <row r="26" spans="1:5" ht="16.5" customHeight="1" x14ac:dyDescent="0.3">
      <c r="A26" s="478">
        <v>3</v>
      </c>
      <c r="B26" s="479">
        <v>18870478</v>
      </c>
      <c r="C26" s="479">
        <v>7165.69</v>
      </c>
      <c r="D26" s="480">
        <v>1.1100000000000001</v>
      </c>
      <c r="E26" s="480">
        <v>3.93</v>
      </c>
    </row>
    <row r="27" spans="1:5" ht="16.5" customHeight="1" x14ac:dyDescent="0.3">
      <c r="A27" s="478">
        <v>4</v>
      </c>
      <c r="B27" s="479">
        <v>18731309</v>
      </c>
      <c r="C27" s="479">
        <v>7168.71</v>
      </c>
      <c r="D27" s="480">
        <v>1.1000000000000001</v>
      </c>
      <c r="E27" s="480">
        <v>3.93</v>
      </c>
    </row>
    <row r="28" spans="1:5" ht="16.5" customHeight="1" x14ac:dyDescent="0.3">
      <c r="A28" s="478">
        <v>5</v>
      </c>
      <c r="B28" s="479">
        <v>18877543</v>
      </c>
      <c r="C28" s="479">
        <v>7384.84</v>
      </c>
      <c r="D28" s="480">
        <v>1.1299999999999999</v>
      </c>
      <c r="E28" s="480">
        <v>3.92</v>
      </c>
    </row>
    <row r="29" spans="1:5" ht="16.5" customHeight="1" x14ac:dyDescent="0.3">
      <c r="A29" s="478">
        <v>6</v>
      </c>
      <c r="B29" s="482">
        <v>18854279</v>
      </c>
      <c r="C29" s="482">
        <v>7408.73</v>
      </c>
      <c r="D29" s="483">
        <v>1.1100000000000001</v>
      </c>
      <c r="E29" s="483">
        <v>3.92</v>
      </c>
    </row>
    <row r="30" spans="1:5" ht="16.5" customHeight="1" x14ac:dyDescent="0.3">
      <c r="A30" s="484" t="s">
        <v>17</v>
      </c>
      <c r="B30" s="485">
        <f>AVERAGE(B24:B29)</f>
        <v>18829815</v>
      </c>
      <c r="C30" s="486">
        <f>AVERAGE(C24:C29)</f>
        <v>7228.8783333333313</v>
      </c>
      <c r="D30" s="487">
        <f>AVERAGE(D24:D29)</f>
        <v>1.1116666666666666</v>
      </c>
      <c r="E30" s="487">
        <f>AVERAGE(E24:E29)</f>
        <v>3.9266666666666672</v>
      </c>
    </row>
    <row r="31" spans="1:5" ht="16.5" customHeight="1" x14ac:dyDescent="0.3">
      <c r="A31" s="488" t="s">
        <v>18</v>
      </c>
      <c r="B31" s="489">
        <f>(STDEV(B24:B29)/B30)</f>
        <v>2.9636145743629897E-3</v>
      </c>
      <c r="C31" s="490"/>
      <c r="D31" s="490"/>
      <c r="E31" s="491"/>
    </row>
    <row r="32" spans="1:5" s="464" customFormat="1" ht="16.5" customHeight="1" x14ac:dyDescent="0.3">
      <c r="A32" s="492" t="s">
        <v>19</v>
      </c>
      <c r="B32" s="493">
        <f>COUNT(B24:B29)</f>
        <v>6</v>
      </c>
      <c r="C32" s="494"/>
      <c r="D32" s="495"/>
      <c r="E32" s="496"/>
    </row>
    <row r="33" spans="1:5" s="464" customFormat="1" ht="15.75" customHeight="1" x14ac:dyDescent="0.25">
      <c r="A33" s="471"/>
      <c r="B33" s="471"/>
      <c r="C33" s="471"/>
      <c r="D33" s="471"/>
      <c r="E33" s="471"/>
    </row>
    <row r="34" spans="1:5" s="464" customFormat="1" ht="16.5" customHeight="1" x14ac:dyDescent="0.3">
      <c r="A34" s="472" t="s">
        <v>20</v>
      </c>
      <c r="B34" s="497" t="s">
        <v>21</v>
      </c>
      <c r="C34" s="498"/>
      <c r="D34" s="498"/>
      <c r="E34" s="498"/>
    </row>
    <row r="35" spans="1:5" ht="16.5" customHeight="1" x14ac:dyDescent="0.3">
      <c r="A35" s="472"/>
      <c r="B35" s="497" t="s">
        <v>22</v>
      </c>
      <c r="C35" s="498"/>
      <c r="D35" s="498"/>
      <c r="E35" s="498"/>
    </row>
    <row r="36" spans="1:5" ht="16.5" customHeight="1" x14ac:dyDescent="0.3">
      <c r="A36" s="472"/>
      <c r="B36" s="497" t="s">
        <v>23</v>
      </c>
      <c r="C36" s="498"/>
      <c r="D36" s="498"/>
      <c r="E36" s="498"/>
    </row>
    <row r="37" spans="1:5" ht="15.75" customHeight="1" x14ac:dyDescent="0.3">
      <c r="A37" s="471"/>
      <c r="B37" s="499" t="s">
        <v>128</v>
      </c>
      <c r="C37" s="471"/>
      <c r="D37" s="471"/>
      <c r="E37" s="471"/>
    </row>
    <row r="38" spans="1:5" ht="16.5" customHeight="1" x14ac:dyDescent="0.3">
      <c r="A38" s="467" t="s">
        <v>1</v>
      </c>
      <c r="B38" s="468" t="s">
        <v>129</v>
      </c>
    </row>
    <row r="39" spans="1:5" ht="16.5" customHeight="1" x14ac:dyDescent="0.3">
      <c r="A39" s="472" t="s">
        <v>3</v>
      </c>
      <c r="B39" s="469" t="s">
        <v>130</v>
      </c>
      <c r="C39" s="471"/>
      <c r="D39" s="471"/>
      <c r="E39" s="471"/>
    </row>
    <row r="40" spans="1:5" ht="16.5" customHeight="1" x14ac:dyDescent="0.3">
      <c r="A40" s="472" t="s">
        <v>5</v>
      </c>
      <c r="B40" s="474">
        <v>96.4</v>
      </c>
      <c r="C40" s="471"/>
      <c r="D40" s="471"/>
      <c r="E40" s="471"/>
    </row>
    <row r="41" spans="1:5" ht="16.5" customHeight="1" x14ac:dyDescent="0.3">
      <c r="A41" s="469" t="s">
        <v>7</v>
      </c>
      <c r="B41" s="474">
        <v>23.1</v>
      </c>
      <c r="C41" s="471"/>
      <c r="D41" s="471"/>
      <c r="E41" s="471"/>
    </row>
    <row r="42" spans="1:5" ht="16.5" customHeight="1" x14ac:dyDescent="0.3">
      <c r="A42" s="469" t="s">
        <v>9</v>
      </c>
      <c r="B42" s="475">
        <v>0.125</v>
      </c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6" t="s">
        <v>12</v>
      </c>
      <c r="B44" s="477" t="s">
        <v>13</v>
      </c>
      <c r="C44" s="476" t="s">
        <v>14</v>
      </c>
      <c r="D44" s="476" t="s">
        <v>15</v>
      </c>
      <c r="E44" s="476" t="s">
        <v>16</v>
      </c>
    </row>
    <row r="45" spans="1:5" ht="16.5" customHeight="1" x14ac:dyDescent="0.3">
      <c r="A45" s="478">
        <v>1</v>
      </c>
      <c r="B45" s="479">
        <v>54897024</v>
      </c>
      <c r="C45" s="479">
        <v>6315.21</v>
      </c>
      <c r="D45" s="480">
        <v>1.06</v>
      </c>
      <c r="E45" s="481">
        <v>5.74</v>
      </c>
    </row>
    <row r="46" spans="1:5" ht="16.5" customHeight="1" x14ac:dyDescent="0.3">
      <c r="A46" s="478">
        <v>2</v>
      </c>
      <c r="B46" s="479">
        <v>54649940</v>
      </c>
      <c r="C46" s="479">
        <v>5808.15</v>
      </c>
      <c r="D46" s="480">
        <v>1.04</v>
      </c>
      <c r="E46" s="480">
        <v>5.74</v>
      </c>
    </row>
    <row r="47" spans="1:5" ht="16.5" customHeight="1" x14ac:dyDescent="0.3">
      <c r="A47" s="478">
        <v>3</v>
      </c>
      <c r="B47" s="479">
        <v>54908859</v>
      </c>
      <c r="C47" s="479">
        <v>6114.82</v>
      </c>
      <c r="D47" s="480">
        <v>1.04</v>
      </c>
      <c r="E47" s="480">
        <v>5.74</v>
      </c>
    </row>
    <row r="48" spans="1:5" ht="16.5" customHeight="1" x14ac:dyDescent="0.3">
      <c r="A48" s="478">
        <v>4</v>
      </c>
      <c r="B48" s="479">
        <v>54491641</v>
      </c>
      <c r="C48" s="479">
        <v>6120.91</v>
      </c>
      <c r="D48" s="480">
        <v>1.05</v>
      </c>
      <c r="E48" s="480">
        <v>5.74</v>
      </c>
    </row>
    <row r="49" spans="1:7" ht="16.5" customHeight="1" x14ac:dyDescent="0.3">
      <c r="A49" s="478">
        <v>5</v>
      </c>
      <c r="B49" s="479">
        <v>54824952</v>
      </c>
      <c r="C49" s="479">
        <v>6242.11</v>
      </c>
      <c r="D49" s="480">
        <v>1.1299999999999999</v>
      </c>
      <c r="E49" s="480">
        <v>5.73</v>
      </c>
    </row>
    <row r="50" spans="1:7" ht="16.5" customHeight="1" x14ac:dyDescent="0.3">
      <c r="A50" s="478">
        <v>6</v>
      </c>
      <c r="B50" s="482">
        <v>54869338</v>
      </c>
      <c r="C50" s="482">
        <v>6258.24</v>
      </c>
      <c r="D50" s="483">
        <v>1.05</v>
      </c>
      <c r="E50" s="483">
        <v>5.73</v>
      </c>
    </row>
    <row r="51" spans="1:7" ht="16.5" customHeight="1" x14ac:dyDescent="0.3">
      <c r="A51" s="484" t="s">
        <v>17</v>
      </c>
      <c r="B51" s="485">
        <f>AVERAGE(B45:B50)</f>
        <v>54773625.666666664</v>
      </c>
      <c r="C51" s="486">
        <f>AVERAGE(C45:C50)</f>
        <v>6143.2400000000007</v>
      </c>
      <c r="D51" s="487">
        <f>AVERAGE(D45:D50)</f>
        <v>1.0616666666666668</v>
      </c>
      <c r="E51" s="487">
        <f>AVERAGE(E45:E50)</f>
        <v>5.7366666666666672</v>
      </c>
    </row>
    <row r="52" spans="1:7" ht="16.5" customHeight="1" x14ac:dyDescent="0.3">
      <c r="A52" s="488" t="s">
        <v>18</v>
      </c>
      <c r="B52" s="489">
        <f>(STDEV(B45:B50)/B51)</f>
        <v>3.0563260480438877E-3</v>
      </c>
      <c r="C52" s="490"/>
      <c r="D52" s="490"/>
      <c r="E52" s="491"/>
    </row>
    <row r="53" spans="1:7" s="464" customFormat="1" ht="16.5" customHeight="1" x14ac:dyDescent="0.3">
      <c r="A53" s="492" t="s">
        <v>19</v>
      </c>
      <c r="B53" s="493">
        <f>COUNT(B45:B50)</f>
        <v>6</v>
      </c>
      <c r="C53" s="494"/>
      <c r="D53" s="495"/>
      <c r="E53" s="496"/>
    </row>
    <row r="54" spans="1:7" s="464" customFormat="1" ht="15.75" customHeight="1" x14ac:dyDescent="0.25">
      <c r="A54" s="471"/>
      <c r="B54" s="471"/>
      <c r="C54" s="471"/>
      <c r="D54" s="471"/>
      <c r="E54" s="471"/>
    </row>
    <row r="55" spans="1:7" s="464" customFormat="1" ht="16.5" customHeight="1" x14ac:dyDescent="0.3">
      <c r="A55" s="472" t="s">
        <v>20</v>
      </c>
      <c r="B55" s="497" t="s">
        <v>21</v>
      </c>
      <c r="C55" s="498"/>
      <c r="D55" s="498"/>
      <c r="E55" s="498"/>
    </row>
    <row r="56" spans="1:7" ht="16.5" customHeight="1" x14ac:dyDescent="0.3">
      <c r="A56" s="472"/>
      <c r="B56" s="497" t="s">
        <v>22</v>
      </c>
      <c r="C56" s="498"/>
      <c r="D56" s="498"/>
      <c r="E56" s="498"/>
    </row>
    <row r="57" spans="1:7" ht="16.5" customHeight="1" x14ac:dyDescent="0.3">
      <c r="A57" s="472"/>
      <c r="B57" s="497" t="s">
        <v>23</v>
      </c>
      <c r="C57" s="498"/>
      <c r="D57" s="498"/>
      <c r="E57" s="498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04" t="s">
        <v>25</v>
      </c>
      <c r="C59" s="504"/>
      <c r="E59" s="505" t="s">
        <v>26</v>
      </c>
      <c r="F59" s="506"/>
      <c r="G59" s="505" t="s">
        <v>27</v>
      </c>
    </row>
    <row r="60" spans="1:7" ht="15" customHeight="1" x14ac:dyDescent="0.3">
      <c r="A60" s="507" t="s">
        <v>28</v>
      </c>
      <c r="B60" s="508"/>
      <c r="C60" s="508"/>
      <c r="E60" s="508"/>
      <c r="G60" s="508"/>
    </row>
    <row r="61" spans="1:7" ht="15" customHeight="1" x14ac:dyDescent="0.3">
      <c r="A61" s="507" t="s">
        <v>29</v>
      </c>
      <c r="B61" s="509"/>
      <c r="C61" s="509"/>
      <c r="E61" s="509"/>
      <c r="G61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64" customWidth="1"/>
    <col min="2" max="2" width="20.42578125" style="464" customWidth="1"/>
    <col min="3" max="3" width="31.85546875" style="464" customWidth="1"/>
    <col min="4" max="4" width="25.85546875" style="464" customWidth="1"/>
    <col min="5" max="5" width="25.7109375" style="464" customWidth="1"/>
    <col min="6" max="6" width="23.140625" style="464" customWidth="1"/>
    <col min="7" max="7" width="28.42578125" style="464" customWidth="1"/>
    <col min="8" max="8" width="21.5703125" style="464" customWidth="1"/>
    <col min="9" max="9" width="9.140625" style="464" customWidth="1"/>
    <col min="10" max="16384" width="9.140625" style="503"/>
  </cols>
  <sheetData>
    <row r="14" spans="1:6" ht="15" customHeight="1" x14ac:dyDescent="0.3">
      <c r="A14" s="463"/>
      <c r="C14" s="465"/>
      <c r="F14" s="465"/>
    </row>
    <row r="15" spans="1:6" ht="18.75" customHeight="1" x14ac:dyDescent="0.3">
      <c r="A15" s="466" t="s">
        <v>0</v>
      </c>
      <c r="B15" s="466"/>
      <c r="C15" s="466"/>
      <c r="D15" s="466"/>
      <c r="E15" s="466"/>
    </row>
    <row r="16" spans="1:6" ht="16.5" customHeight="1" x14ac:dyDescent="0.3">
      <c r="A16" s="467" t="s">
        <v>1</v>
      </c>
      <c r="B16" s="468" t="s">
        <v>131</v>
      </c>
    </row>
    <row r="17" spans="1:5" ht="16.5" customHeight="1" x14ac:dyDescent="0.3">
      <c r="A17" s="469" t="s">
        <v>2</v>
      </c>
      <c r="B17" s="469" t="s">
        <v>4</v>
      </c>
      <c r="D17" s="470"/>
      <c r="E17" s="471"/>
    </row>
    <row r="18" spans="1:5" ht="16.5" customHeight="1" x14ac:dyDescent="0.3">
      <c r="A18" s="472" t="s">
        <v>3</v>
      </c>
      <c r="B18" s="473" t="s">
        <v>128</v>
      </c>
      <c r="C18" s="471"/>
      <c r="D18" s="471"/>
      <c r="E18" s="471"/>
    </row>
    <row r="19" spans="1:5" ht="16.5" customHeight="1" x14ac:dyDescent="0.3">
      <c r="A19" s="472" t="s">
        <v>5</v>
      </c>
      <c r="B19" s="474">
        <v>86.6</v>
      </c>
      <c r="C19" s="471"/>
      <c r="D19" s="471"/>
      <c r="E19" s="471"/>
    </row>
    <row r="20" spans="1:5" ht="16.5" customHeight="1" x14ac:dyDescent="0.3">
      <c r="A20" s="469" t="s">
        <v>7</v>
      </c>
      <c r="B20" s="474">
        <v>23.96</v>
      </c>
      <c r="C20" s="471"/>
      <c r="D20" s="471"/>
      <c r="E20" s="471"/>
    </row>
    <row r="21" spans="1:5" ht="16.5" customHeight="1" x14ac:dyDescent="0.3">
      <c r="A21" s="469" t="s">
        <v>9</v>
      </c>
      <c r="B21" s="475">
        <v>0.5</v>
      </c>
      <c r="C21" s="471"/>
      <c r="D21" s="471"/>
      <c r="E21" s="471"/>
    </row>
    <row r="22" spans="1:5" ht="15.75" customHeight="1" x14ac:dyDescent="0.25">
      <c r="A22" s="471"/>
      <c r="B22" s="471"/>
      <c r="C22" s="471"/>
      <c r="D22" s="471"/>
      <c r="E22" s="471"/>
    </row>
    <row r="23" spans="1:5" ht="16.5" customHeight="1" x14ac:dyDescent="0.3">
      <c r="A23" s="476" t="s">
        <v>12</v>
      </c>
      <c r="B23" s="477" t="s">
        <v>13</v>
      </c>
      <c r="C23" s="476" t="s">
        <v>14</v>
      </c>
      <c r="D23" s="476" t="s">
        <v>15</v>
      </c>
      <c r="E23" s="476" t="s">
        <v>16</v>
      </c>
    </row>
    <row r="24" spans="1:5" ht="16.5" customHeight="1" x14ac:dyDescent="0.3">
      <c r="A24" s="478">
        <v>1</v>
      </c>
      <c r="B24" s="479">
        <v>49622398</v>
      </c>
      <c r="C24" s="479">
        <v>9571</v>
      </c>
      <c r="D24" s="480">
        <v>1.2</v>
      </c>
      <c r="E24" s="481">
        <v>4.5</v>
      </c>
    </row>
    <row r="25" spans="1:5" ht="16.5" customHeight="1" x14ac:dyDescent="0.3">
      <c r="A25" s="478">
        <v>2</v>
      </c>
      <c r="B25" s="479">
        <v>48777801</v>
      </c>
      <c r="C25" s="479">
        <v>9517</v>
      </c>
      <c r="D25" s="480">
        <v>1.2</v>
      </c>
      <c r="E25" s="480">
        <v>4.4000000000000004</v>
      </c>
    </row>
    <row r="26" spans="1:5" ht="16.5" customHeight="1" x14ac:dyDescent="0.3">
      <c r="A26" s="478">
        <v>3</v>
      </c>
      <c r="B26" s="479">
        <v>48323247</v>
      </c>
      <c r="C26" s="479">
        <v>9326.1</v>
      </c>
      <c r="D26" s="480">
        <v>1.2</v>
      </c>
      <c r="E26" s="480">
        <v>4.3</v>
      </c>
    </row>
    <row r="27" spans="1:5" ht="16.5" customHeight="1" x14ac:dyDescent="0.3">
      <c r="A27" s="478">
        <v>4</v>
      </c>
      <c r="B27" s="479">
        <v>49622398</v>
      </c>
      <c r="C27" s="479">
        <v>9571</v>
      </c>
      <c r="D27" s="480">
        <v>1.2</v>
      </c>
      <c r="E27" s="480">
        <v>4.5</v>
      </c>
    </row>
    <row r="28" spans="1:5" ht="16.5" customHeight="1" x14ac:dyDescent="0.3">
      <c r="A28" s="478">
        <v>5</v>
      </c>
      <c r="B28" s="479">
        <v>48723771</v>
      </c>
      <c r="C28" s="479">
        <v>9841.6</v>
      </c>
      <c r="D28" s="480">
        <v>1.1000000000000001</v>
      </c>
      <c r="E28" s="480">
        <v>4.5999999999999996</v>
      </c>
    </row>
    <row r="29" spans="1:5" ht="16.5" customHeight="1" x14ac:dyDescent="0.3">
      <c r="A29" s="478">
        <v>6</v>
      </c>
      <c r="B29" s="482">
        <v>49344139</v>
      </c>
      <c r="C29" s="511" t="s">
        <v>132</v>
      </c>
      <c r="D29" s="483">
        <v>1.2</v>
      </c>
      <c r="E29" s="483">
        <v>4.5</v>
      </c>
    </row>
    <row r="30" spans="1:5" ht="16.5" customHeight="1" x14ac:dyDescent="0.3">
      <c r="A30" s="484" t="s">
        <v>17</v>
      </c>
      <c r="B30" s="485">
        <f>AVERAGE(B24:B29)</f>
        <v>49068959</v>
      </c>
      <c r="C30" s="486">
        <f>AVERAGE(C24:C29)</f>
        <v>9565.34</v>
      </c>
      <c r="D30" s="487">
        <f>AVERAGE(D24:D29)</f>
        <v>1.1833333333333333</v>
      </c>
      <c r="E30" s="487">
        <f>AVERAGE(E24:E29)</f>
        <v>4.4666666666666659</v>
      </c>
    </row>
    <row r="31" spans="1:5" ht="16.5" customHeight="1" x14ac:dyDescent="0.3">
      <c r="A31" s="488" t="s">
        <v>18</v>
      </c>
      <c r="B31" s="489">
        <f>(STDEV(B24:B29)/B30)</f>
        <v>1.0968356510689819E-2</v>
      </c>
      <c r="C31" s="490"/>
      <c r="D31" s="490"/>
      <c r="E31" s="491"/>
    </row>
    <row r="32" spans="1:5" s="464" customFormat="1" ht="16.5" customHeight="1" x14ac:dyDescent="0.3">
      <c r="A32" s="492" t="s">
        <v>19</v>
      </c>
      <c r="B32" s="493">
        <f>COUNT(B24:B29)</f>
        <v>6</v>
      </c>
      <c r="C32" s="494"/>
      <c r="D32" s="495"/>
      <c r="E32" s="496"/>
    </row>
    <row r="33" spans="1:5" s="464" customFormat="1" ht="15.75" customHeight="1" x14ac:dyDescent="0.25">
      <c r="A33" s="471"/>
      <c r="B33" s="471"/>
      <c r="C33" s="471"/>
      <c r="D33" s="471"/>
      <c r="E33" s="471"/>
    </row>
    <row r="34" spans="1:5" s="464" customFormat="1" ht="16.5" customHeight="1" x14ac:dyDescent="0.3">
      <c r="A34" s="472" t="s">
        <v>20</v>
      </c>
      <c r="B34" s="497" t="s">
        <v>21</v>
      </c>
      <c r="C34" s="498"/>
      <c r="D34" s="498"/>
      <c r="E34" s="498"/>
    </row>
    <row r="35" spans="1:5" ht="16.5" customHeight="1" x14ac:dyDescent="0.3">
      <c r="A35" s="472"/>
      <c r="B35" s="497" t="s">
        <v>22</v>
      </c>
      <c r="C35" s="498"/>
      <c r="D35" s="498"/>
      <c r="E35" s="498"/>
    </row>
    <row r="36" spans="1:5" ht="16.5" customHeight="1" x14ac:dyDescent="0.3">
      <c r="A36" s="472"/>
      <c r="B36" s="497" t="s">
        <v>23</v>
      </c>
      <c r="C36" s="498"/>
      <c r="D36" s="498"/>
      <c r="E36" s="498"/>
    </row>
    <row r="37" spans="1:5" ht="15.75" customHeight="1" x14ac:dyDescent="0.3">
      <c r="A37" s="471"/>
      <c r="B37" s="499" t="s">
        <v>128</v>
      </c>
      <c r="C37" s="471"/>
      <c r="D37" s="471"/>
      <c r="E37" s="471"/>
    </row>
    <row r="38" spans="1:5" ht="16.5" customHeight="1" x14ac:dyDescent="0.3">
      <c r="A38" s="467" t="s">
        <v>1</v>
      </c>
      <c r="B38" s="512" t="s">
        <v>24</v>
      </c>
    </row>
    <row r="39" spans="1:5" ht="16.5" customHeight="1" x14ac:dyDescent="0.3">
      <c r="A39" s="472" t="s">
        <v>3</v>
      </c>
      <c r="B39" s="469" t="s">
        <v>130</v>
      </c>
      <c r="C39" s="471"/>
      <c r="D39" s="471"/>
      <c r="E39" s="471"/>
    </row>
    <row r="40" spans="1:5" ht="16.5" customHeight="1" x14ac:dyDescent="0.3">
      <c r="A40" s="472" t="s">
        <v>5</v>
      </c>
      <c r="B40" s="474">
        <v>96.4</v>
      </c>
      <c r="C40" s="471"/>
      <c r="D40" s="471"/>
      <c r="E40" s="471"/>
    </row>
    <row r="41" spans="1:5" ht="16.5" customHeight="1" x14ac:dyDescent="0.3">
      <c r="A41" s="469" t="s">
        <v>7</v>
      </c>
      <c r="B41" s="474">
        <v>23.1</v>
      </c>
      <c r="C41" s="471"/>
      <c r="D41" s="471"/>
      <c r="E41" s="471"/>
    </row>
    <row r="42" spans="1:5" ht="16.5" customHeight="1" x14ac:dyDescent="0.3">
      <c r="A42" s="469" t="s">
        <v>9</v>
      </c>
      <c r="B42" s="475">
        <v>0.125</v>
      </c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6" t="s">
        <v>12</v>
      </c>
      <c r="B44" s="477" t="s">
        <v>13</v>
      </c>
      <c r="C44" s="476" t="s">
        <v>14</v>
      </c>
      <c r="D44" s="476" t="s">
        <v>15</v>
      </c>
      <c r="E44" s="476" t="s">
        <v>16</v>
      </c>
    </row>
    <row r="45" spans="1:5" ht="16.5" customHeight="1" x14ac:dyDescent="0.3">
      <c r="A45" s="478">
        <v>1</v>
      </c>
      <c r="B45" s="479">
        <v>113104485</v>
      </c>
      <c r="C45" s="479">
        <v>7135.2</v>
      </c>
      <c r="D45" s="480">
        <v>1</v>
      </c>
      <c r="E45" s="481">
        <v>7.8</v>
      </c>
    </row>
    <row r="46" spans="1:5" ht="16.5" customHeight="1" x14ac:dyDescent="0.3">
      <c r="A46" s="478">
        <v>2</v>
      </c>
      <c r="B46" s="479">
        <v>112525467</v>
      </c>
      <c r="C46" s="479">
        <v>7010.6</v>
      </c>
      <c r="D46" s="480">
        <v>1</v>
      </c>
      <c r="E46" s="480">
        <v>7.6</v>
      </c>
    </row>
    <row r="47" spans="1:5" ht="16.5" customHeight="1" x14ac:dyDescent="0.3">
      <c r="A47" s="478">
        <v>3</v>
      </c>
      <c r="B47" s="479">
        <v>108739959</v>
      </c>
      <c r="C47" s="479">
        <v>7012.2</v>
      </c>
      <c r="D47" s="480">
        <v>1</v>
      </c>
      <c r="E47" s="480">
        <v>7.6</v>
      </c>
    </row>
    <row r="48" spans="1:5" ht="16.5" customHeight="1" x14ac:dyDescent="0.3">
      <c r="A48" s="478">
        <v>4</v>
      </c>
      <c r="B48" s="479">
        <v>110031634</v>
      </c>
      <c r="C48" s="479">
        <v>5874.6</v>
      </c>
      <c r="D48" s="480">
        <v>1</v>
      </c>
      <c r="E48" s="480">
        <v>7.5</v>
      </c>
    </row>
    <row r="49" spans="1:7" ht="16.5" customHeight="1" x14ac:dyDescent="0.3">
      <c r="A49" s="478">
        <v>5</v>
      </c>
      <c r="B49" s="479">
        <v>109871362</v>
      </c>
      <c r="C49" s="479">
        <v>6808</v>
      </c>
      <c r="D49" s="480">
        <v>1</v>
      </c>
      <c r="E49" s="480">
        <v>7.4</v>
      </c>
    </row>
    <row r="50" spans="1:7" ht="16.5" customHeight="1" x14ac:dyDescent="0.3">
      <c r="A50" s="478">
        <v>6</v>
      </c>
      <c r="B50" s="482"/>
      <c r="C50" s="482"/>
      <c r="D50" s="483"/>
      <c r="E50" s="483"/>
    </row>
    <row r="51" spans="1:7" ht="16.5" customHeight="1" x14ac:dyDescent="0.3">
      <c r="A51" s="484" t="s">
        <v>17</v>
      </c>
      <c r="B51" s="485">
        <f>AVERAGE(B45:B50)</f>
        <v>110854581.40000001</v>
      </c>
      <c r="C51" s="486">
        <f>AVERAGE(C45:C50)</f>
        <v>6768.12</v>
      </c>
      <c r="D51" s="487">
        <f>AVERAGE(D45:D50)</f>
        <v>1</v>
      </c>
      <c r="E51" s="487">
        <f>AVERAGE(E45:E50)</f>
        <v>7.58</v>
      </c>
    </row>
    <row r="52" spans="1:7" ht="16.5" customHeight="1" x14ac:dyDescent="0.3">
      <c r="A52" s="488" t="s">
        <v>18</v>
      </c>
      <c r="B52" s="489">
        <f>(STDEV(B45:B50)/B51)</f>
        <v>1.6858038119941625E-2</v>
      </c>
      <c r="C52" s="490"/>
      <c r="D52" s="490"/>
      <c r="E52" s="491"/>
    </row>
    <row r="53" spans="1:7" s="464" customFormat="1" ht="16.5" customHeight="1" x14ac:dyDescent="0.3">
      <c r="A53" s="492" t="s">
        <v>19</v>
      </c>
      <c r="B53" s="493">
        <f>COUNT(B45:B50)</f>
        <v>5</v>
      </c>
      <c r="C53" s="494"/>
      <c r="D53" s="495"/>
      <c r="E53" s="496"/>
    </row>
    <row r="54" spans="1:7" s="464" customFormat="1" ht="15.75" customHeight="1" x14ac:dyDescent="0.25">
      <c r="A54" s="471"/>
      <c r="B54" s="471"/>
      <c r="C54" s="471"/>
      <c r="D54" s="471"/>
      <c r="E54" s="471"/>
    </row>
    <row r="55" spans="1:7" s="464" customFormat="1" ht="16.5" customHeight="1" x14ac:dyDescent="0.3">
      <c r="A55" s="472" t="s">
        <v>20</v>
      </c>
      <c r="B55" s="497" t="s">
        <v>21</v>
      </c>
      <c r="C55" s="498"/>
      <c r="D55" s="498"/>
      <c r="E55" s="498"/>
    </row>
    <row r="56" spans="1:7" ht="16.5" customHeight="1" x14ac:dyDescent="0.3">
      <c r="A56" s="472"/>
      <c r="B56" s="497" t="s">
        <v>22</v>
      </c>
      <c r="C56" s="498"/>
      <c r="D56" s="498"/>
      <c r="E56" s="498"/>
    </row>
    <row r="57" spans="1:7" ht="16.5" customHeight="1" x14ac:dyDescent="0.3">
      <c r="A57" s="472"/>
      <c r="B57" s="497" t="s">
        <v>23</v>
      </c>
      <c r="C57" s="498"/>
      <c r="D57" s="498"/>
      <c r="E57" s="498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04" t="s">
        <v>25</v>
      </c>
      <c r="C59" s="504"/>
      <c r="E59" s="505" t="s">
        <v>26</v>
      </c>
      <c r="F59" s="506"/>
      <c r="G59" s="505" t="s">
        <v>27</v>
      </c>
    </row>
    <row r="60" spans="1:7" ht="15" customHeight="1" x14ac:dyDescent="0.3">
      <c r="A60" s="507" t="s">
        <v>28</v>
      </c>
      <c r="B60" s="508"/>
      <c r="C60" s="508"/>
      <c r="E60" s="508"/>
      <c r="G60" s="508"/>
    </row>
    <row r="61" spans="1:7" ht="15" customHeight="1" x14ac:dyDescent="0.3">
      <c r="A61" s="507" t="s">
        <v>29</v>
      </c>
      <c r="B61" s="509"/>
      <c r="C61" s="509"/>
      <c r="E61" s="509"/>
      <c r="G61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12" sqref="A12:P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9" t="s">
        <v>30</v>
      </c>
      <c r="B11" s="420"/>
      <c r="C11" s="420"/>
      <c r="D11" s="420"/>
      <c r="E11" s="420"/>
      <c r="F11" s="421"/>
      <c r="G11" s="43"/>
    </row>
    <row r="12" spans="1:7" ht="16.5" customHeight="1" x14ac:dyDescent="0.3">
      <c r="A12" s="418" t="s">
        <v>31</v>
      </c>
      <c r="B12" s="418"/>
      <c r="C12" s="418"/>
      <c r="D12" s="418"/>
      <c r="E12" s="418"/>
      <c r="F12" s="418"/>
      <c r="G12" s="42"/>
    </row>
    <row r="14" spans="1:7" ht="16.5" customHeight="1" x14ac:dyDescent="0.3">
      <c r="A14" s="423" t="s">
        <v>32</v>
      </c>
      <c r="B14" s="423"/>
      <c r="C14" s="12" t="s">
        <v>4</v>
      </c>
    </row>
    <row r="15" spans="1:7" ht="16.5" customHeight="1" x14ac:dyDescent="0.3">
      <c r="A15" s="423" t="s">
        <v>33</v>
      </c>
      <c r="B15" s="423"/>
      <c r="C15" s="12" t="s">
        <v>6</v>
      </c>
    </row>
    <row r="16" spans="1:7" ht="16.5" customHeight="1" x14ac:dyDescent="0.3">
      <c r="A16" s="423" t="s">
        <v>34</v>
      </c>
      <c r="B16" s="423"/>
      <c r="C16" s="12" t="s">
        <v>8</v>
      </c>
    </row>
    <row r="17" spans="1:5" ht="16.5" customHeight="1" x14ac:dyDescent="0.3">
      <c r="A17" s="423" t="s">
        <v>35</v>
      </c>
      <c r="B17" s="423"/>
      <c r="C17" s="12" t="s">
        <v>10</v>
      </c>
    </row>
    <row r="18" spans="1:5" ht="16.5" customHeight="1" x14ac:dyDescent="0.3">
      <c r="A18" s="423" t="s">
        <v>36</v>
      </c>
      <c r="B18" s="423"/>
      <c r="C18" s="49" t="s">
        <v>11</v>
      </c>
    </row>
    <row r="19" spans="1:5" ht="16.5" customHeight="1" x14ac:dyDescent="0.3">
      <c r="A19" s="423" t="s">
        <v>37</v>
      </c>
      <c r="B19" s="42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8" t="s">
        <v>1</v>
      </c>
      <c r="B21" s="418"/>
      <c r="C21" s="11" t="s">
        <v>38</v>
      </c>
      <c r="D21" s="18"/>
    </row>
    <row r="22" spans="1:5" ht="15.75" customHeight="1" x14ac:dyDescent="0.3">
      <c r="A22" s="422"/>
      <c r="B22" s="422"/>
      <c r="C22" s="9"/>
      <c r="D22" s="422"/>
      <c r="E22" s="422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741.62</v>
      </c>
      <c r="D24" s="39">
        <f t="shared" ref="D24:D43" si="0">(C24-$C$46)/$C$46</f>
        <v>6.4700872969826757E-3</v>
      </c>
      <c r="E24" s="5"/>
    </row>
    <row r="25" spans="1:5" ht="15.75" customHeight="1" x14ac:dyDescent="0.3">
      <c r="C25" s="47">
        <v>724.94</v>
      </c>
      <c r="D25" s="40">
        <f t="shared" si="0"/>
        <v>-1.6166736219256937E-2</v>
      </c>
      <c r="E25" s="5"/>
    </row>
    <row r="26" spans="1:5" ht="15.75" customHeight="1" x14ac:dyDescent="0.3">
      <c r="C26" s="47">
        <v>731.6</v>
      </c>
      <c r="D26" s="40">
        <f t="shared" si="0"/>
        <v>-7.1282922973051645E-3</v>
      </c>
      <c r="E26" s="5"/>
    </row>
    <row r="27" spans="1:5" ht="15.75" customHeight="1" x14ac:dyDescent="0.3">
      <c r="C27" s="47">
        <v>739.64</v>
      </c>
      <c r="D27" s="40">
        <f t="shared" si="0"/>
        <v>3.7829823472131921E-3</v>
      </c>
      <c r="E27" s="5"/>
    </row>
    <row r="28" spans="1:5" ht="15.75" customHeight="1" x14ac:dyDescent="0.3">
      <c r="C28" s="47">
        <v>740.98</v>
      </c>
      <c r="D28" s="40">
        <f t="shared" si="0"/>
        <v>5.6015281212996367E-3</v>
      </c>
      <c r="E28" s="5"/>
    </row>
    <row r="29" spans="1:5" ht="15.75" customHeight="1" x14ac:dyDescent="0.3">
      <c r="C29" s="47">
        <v>741.97</v>
      </c>
      <c r="D29" s="40">
        <f t="shared" si="0"/>
        <v>6.9450805961843781E-3</v>
      </c>
      <c r="E29" s="5"/>
    </row>
    <row r="30" spans="1:5" ht="15.75" customHeight="1" x14ac:dyDescent="0.3">
      <c r="C30" s="47">
        <v>725.31</v>
      </c>
      <c r="D30" s="40">
        <f t="shared" si="0"/>
        <v>-1.5664600445815316E-2</v>
      </c>
      <c r="E30" s="5"/>
    </row>
    <row r="31" spans="1:5" ht="15.75" customHeight="1" x14ac:dyDescent="0.3">
      <c r="C31" s="47">
        <v>740.54</v>
      </c>
      <c r="D31" s="40">
        <f t="shared" si="0"/>
        <v>5.0043936880174609E-3</v>
      </c>
      <c r="E31" s="5"/>
    </row>
    <row r="32" spans="1:5" ht="15.75" customHeight="1" x14ac:dyDescent="0.3">
      <c r="C32" s="47">
        <v>734.04</v>
      </c>
      <c r="D32" s="40">
        <f t="shared" si="0"/>
        <v>-3.8169104400135895E-3</v>
      </c>
      <c r="E32" s="5"/>
    </row>
    <row r="33" spans="1:7" ht="15.75" customHeight="1" x14ac:dyDescent="0.3">
      <c r="C33" s="47">
        <v>736.15</v>
      </c>
      <c r="D33" s="40">
        <f t="shared" si="0"/>
        <v>-9.5337940768349153E-4</v>
      </c>
      <c r="E33" s="5"/>
    </row>
    <row r="34" spans="1:7" ht="15.75" customHeight="1" x14ac:dyDescent="0.3">
      <c r="C34" s="47">
        <v>731.14</v>
      </c>
      <c r="D34" s="40">
        <f t="shared" si="0"/>
        <v>-7.7525692048274119E-3</v>
      </c>
      <c r="E34" s="5"/>
    </row>
    <row r="35" spans="1:7" ht="15.75" customHeight="1" x14ac:dyDescent="0.3">
      <c r="C35" s="47">
        <v>728.62</v>
      </c>
      <c r="D35" s="40">
        <f t="shared" si="0"/>
        <v>-1.1172520959079425E-2</v>
      </c>
      <c r="E35" s="5"/>
    </row>
    <row r="36" spans="1:7" ht="15.75" customHeight="1" x14ac:dyDescent="0.3">
      <c r="C36" s="47">
        <v>761.43</v>
      </c>
      <c r="D36" s="40">
        <f t="shared" si="0"/>
        <v>3.3354708031797235E-2</v>
      </c>
      <c r="E36" s="5"/>
    </row>
    <row r="37" spans="1:7" ht="15.75" customHeight="1" x14ac:dyDescent="0.3">
      <c r="C37" s="47">
        <v>742.11</v>
      </c>
      <c r="D37" s="40">
        <f t="shared" si="0"/>
        <v>7.135077915865028E-3</v>
      </c>
      <c r="E37" s="5"/>
    </row>
    <row r="38" spans="1:7" ht="15.75" customHeight="1" x14ac:dyDescent="0.3">
      <c r="C38" s="47">
        <v>750.45</v>
      </c>
      <c r="D38" s="40">
        <f t="shared" si="0"/>
        <v>1.845348967398491E-2</v>
      </c>
      <c r="E38" s="5"/>
    </row>
    <row r="39" spans="1:7" ht="15.75" customHeight="1" x14ac:dyDescent="0.3">
      <c r="C39" s="47">
        <v>716.87</v>
      </c>
      <c r="D39" s="40">
        <f t="shared" si="0"/>
        <v>-2.7118724575135554E-2</v>
      </c>
      <c r="E39" s="5"/>
    </row>
    <row r="40" spans="1:7" ht="15.75" customHeight="1" x14ac:dyDescent="0.3">
      <c r="C40" s="47">
        <v>728.63</v>
      </c>
      <c r="D40" s="40">
        <f t="shared" si="0"/>
        <v>-1.1158949721959389E-2</v>
      </c>
      <c r="E40" s="5"/>
    </row>
    <row r="41" spans="1:7" ht="15.75" customHeight="1" x14ac:dyDescent="0.3">
      <c r="C41" s="47">
        <v>742.98</v>
      </c>
      <c r="D41" s="40">
        <f t="shared" si="0"/>
        <v>8.3157755453091911E-3</v>
      </c>
      <c r="E41" s="5"/>
    </row>
    <row r="42" spans="1:7" ht="15.75" customHeight="1" x14ac:dyDescent="0.3">
      <c r="C42" s="47">
        <v>722.19</v>
      </c>
      <c r="D42" s="40">
        <f t="shared" si="0"/>
        <v>-1.9898826427270071E-2</v>
      </c>
      <c r="E42" s="5"/>
    </row>
    <row r="43" spans="1:7" ht="16.5" customHeight="1" x14ac:dyDescent="0.3">
      <c r="C43" s="48">
        <v>755.84</v>
      </c>
      <c r="D43" s="41">
        <f t="shared" si="0"/>
        <v>2.576838648169064E-2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14737.050000000001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736.85250000000008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16">
        <f>C46</f>
        <v>736.85250000000008</v>
      </c>
      <c r="C49" s="45">
        <f>-IF(C46&lt;=80,10%,IF(C46&lt;250,7.5%,5%))</f>
        <v>-0.05</v>
      </c>
      <c r="D49" s="33">
        <f>IF(C46&lt;=80,C46*0.9,IF(C46&lt;250,C46*0.925,C46*0.95))</f>
        <v>700.00987500000008</v>
      </c>
    </row>
    <row r="50" spans="1:6" ht="17.25" customHeight="1" x14ac:dyDescent="0.3">
      <c r="B50" s="417"/>
      <c r="C50" s="46">
        <f>IF(C46&lt;=80, 10%, IF(C46&lt;250, 7.5%, 5%))</f>
        <v>0.05</v>
      </c>
      <c r="D50" s="33">
        <f>IF(C46&lt;=80, C46*1.1, IF(C46&lt;250, C46*1.075, C46*1.05))</f>
        <v>773.69512500000008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46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0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44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45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50"/>
    </row>
    <row r="16" spans="1:9" ht="19.5" customHeight="1" x14ac:dyDescent="0.3">
      <c r="A16" s="425" t="s">
        <v>30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46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52" t="s">
        <v>32</v>
      </c>
      <c r="B18" s="424" t="s">
        <v>4</v>
      </c>
      <c r="C18" s="424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6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429" t="s">
        <v>8</v>
      </c>
      <c r="C20" s="429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429" t="s">
        <v>10</v>
      </c>
      <c r="C21" s="429"/>
      <c r="D21" s="429"/>
      <c r="E21" s="429"/>
      <c r="F21" s="429"/>
      <c r="G21" s="429"/>
      <c r="H21" s="429"/>
      <c r="I21" s="56"/>
    </row>
    <row r="22" spans="1:14" ht="26.25" customHeight="1" x14ac:dyDescent="0.4">
      <c r="A22" s="52" t="s">
        <v>36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424" t="s">
        <v>124</v>
      </c>
      <c r="C26" s="424"/>
    </row>
    <row r="27" spans="1:14" ht="26.25" customHeight="1" x14ac:dyDescent="0.4">
      <c r="A27" s="61" t="s">
        <v>47</v>
      </c>
      <c r="B27" s="430"/>
      <c r="C27" s="430"/>
    </row>
    <row r="28" spans="1:14" ht="27" customHeight="1" x14ac:dyDescent="0.4">
      <c r="A28" s="61" t="s">
        <v>5</v>
      </c>
      <c r="B28" s="62">
        <v>86.6</v>
      </c>
    </row>
    <row r="29" spans="1:14" s="3" customFormat="1" ht="27" customHeight="1" x14ac:dyDescent="0.4">
      <c r="A29" s="61" t="s">
        <v>48</v>
      </c>
      <c r="B29" s="63"/>
      <c r="C29" s="431" t="s">
        <v>49</v>
      </c>
      <c r="D29" s="432"/>
      <c r="E29" s="432"/>
      <c r="F29" s="432"/>
      <c r="G29" s="433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34" t="s">
        <v>52</v>
      </c>
      <c r="D31" s="435"/>
      <c r="E31" s="435"/>
      <c r="F31" s="435"/>
      <c r="G31" s="435"/>
      <c r="H31" s="436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34" t="s">
        <v>54</v>
      </c>
      <c r="D32" s="435"/>
      <c r="E32" s="435"/>
      <c r="F32" s="435"/>
      <c r="G32" s="435"/>
      <c r="H32" s="43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437" t="s">
        <v>58</v>
      </c>
      <c r="E36" s="438"/>
      <c r="F36" s="437" t="s">
        <v>59</v>
      </c>
      <c r="G36" s="43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25</v>
      </c>
      <c r="C38" s="83">
        <v>1</v>
      </c>
      <c r="D38" s="84">
        <v>108887864</v>
      </c>
      <c r="E38" s="85">
        <f>IF(ISBLANK(D38),"-",$D$48/$D$45*D38)</f>
        <v>120115173.39548394</v>
      </c>
      <c r="F38" s="84">
        <v>107427279</v>
      </c>
      <c r="G38" s="86">
        <f>IF(ISBLANK(F38),"-",$D$48/$F$45*F38)</f>
        <v>120296718.14446992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109230554</v>
      </c>
      <c r="E39" s="90">
        <f>IF(ISBLANK(D39),"-",$D$48/$D$45*D39)</f>
        <v>120493197.78919323</v>
      </c>
      <c r="F39" s="89">
        <v>107183771</v>
      </c>
      <c r="G39" s="91">
        <f>IF(ISBLANK(F39),"-",$D$48/$F$45*F39)</f>
        <v>120024038.676884</v>
      </c>
      <c r="I39" s="441">
        <f>ABS((F43/D43*D42)-F42)/D42</f>
        <v>9.2117163527541239E-4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108947952</v>
      </c>
      <c r="E40" s="90">
        <f>IF(ISBLANK(D40),"-",$D$48/$D$45*D40)</f>
        <v>120181457.00390323</v>
      </c>
      <c r="F40" s="89">
        <v>107882478</v>
      </c>
      <c r="G40" s="91">
        <f>IF(ISBLANK(F40),"-",$D$48/$F$45*F40)</f>
        <v>120806448.50637031</v>
      </c>
      <c r="I40" s="441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109022123.33333333</v>
      </c>
      <c r="E42" s="100">
        <f>AVERAGE(E38:E41)</f>
        <v>120263276.06286013</v>
      </c>
      <c r="F42" s="99">
        <f>AVERAGE(F38:F41)</f>
        <v>107497842.66666667</v>
      </c>
      <c r="G42" s="101">
        <f>AVERAGE(G38:G41)</f>
        <v>120375735.10924141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26.17</v>
      </c>
      <c r="E43" s="92"/>
      <c r="F43" s="104">
        <v>25.78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26.17</v>
      </c>
      <c r="E44" s="107"/>
      <c r="F44" s="106">
        <f>F43*$B$34</f>
        <v>25.78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50</v>
      </c>
      <c r="C45" s="105" t="s">
        <v>76</v>
      </c>
      <c r="D45" s="109">
        <f>D44*$B$30/100</f>
        <v>22.663220000000003</v>
      </c>
      <c r="E45" s="110"/>
      <c r="F45" s="109">
        <f>F44*$B$30/100</f>
        <v>22.325479999999999</v>
      </c>
      <c r="H45" s="102"/>
    </row>
    <row r="46" spans="1:14" ht="19.5" customHeight="1" x14ac:dyDescent="0.3">
      <c r="A46" s="442" t="s">
        <v>77</v>
      </c>
      <c r="B46" s="443"/>
      <c r="C46" s="105" t="s">
        <v>78</v>
      </c>
      <c r="D46" s="111">
        <f>D45/$B$45</f>
        <v>0.45326440000000007</v>
      </c>
      <c r="E46" s="112"/>
      <c r="F46" s="113">
        <f>F45/$B$45</f>
        <v>0.44650959999999995</v>
      </c>
      <c r="H46" s="102"/>
    </row>
    <row r="47" spans="1:14" ht="27" customHeight="1" x14ac:dyDescent="0.4">
      <c r="A47" s="444"/>
      <c r="B47" s="445"/>
      <c r="C47" s="114" t="s">
        <v>79</v>
      </c>
      <c r="D47" s="115">
        <v>0.5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120319505.58605076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2.3970625926049939E-3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Each film coated tablet contains: Amoxicillin Trihydrate USP eq. to Amoxicillin 250mg
Diluted Potassium Clavulanate BP eq. to Clavulanic acid 125mg</v>
      </c>
    </row>
    <row r="56" spans="1:12" ht="26.25" customHeight="1" x14ac:dyDescent="0.4">
      <c r="A56" s="129" t="s">
        <v>86</v>
      </c>
      <c r="B56" s="130">
        <v>250</v>
      </c>
      <c r="C56" s="51" t="str">
        <f>B20</f>
        <v>Amoxicillin &amp; Clavulanic Acid</v>
      </c>
      <c r="H56" s="131"/>
    </row>
    <row r="57" spans="1:12" ht="18.75" x14ac:dyDescent="0.3">
      <c r="A57" s="128" t="s">
        <v>87</v>
      </c>
      <c r="B57" s="220">
        <f>Uniformity!C46</f>
        <v>736.85250000000008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100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446" t="s">
        <v>93</v>
      </c>
      <c r="D60" s="449">
        <v>119.69</v>
      </c>
      <c r="E60" s="134">
        <v>1</v>
      </c>
      <c r="F60" s="135">
        <v>96712857</v>
      </c>
      <c r="G60" s="221">
        <f>IF(ISBLANK(F60),"-",(F60/$D$50*$D$47*$B$68)*($B$57/$D$60))</f>
        <v>247.42345840399585</v>
      </c>
      <c r="H60" s="136">
        <f t="shared" ref="H60:H71" si="0">IF(ISBLANK(F60),"-",G60/$B$56)</f>
        <v>0.9896938336159834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447"/>
      <c r="D61" s="450"/>
      <c r="E61" s="137">
        <v>2</v>
      </c>
      <c r="F61" s="89">
        <v>96575355</v>
      </c>
      <c r="G61" s="222">
        <f>IF(ISBLANK(F61),"-",(F61/$D$50*$D$47*$B$68)*($B$57/$D$60))</f>
        <v>247.07168283420302</v>
      </c>
      <c r="H61" s="138">
        <f t="shared" si="0"/>
        <v>0.98828673133681211</v>
      </c>
      <c r="L61" s="64"/>
    </row>
    <row r="62" spans="1:12" s="3" customFormat="1" ht="26.25" customHeight="1" x14ac:dyDescent="0.4">
      <c r="A62" s="76" t="s">
        <v>95</v>
      </c>
      <c r="B62" s="77">
        <v>1</v>
      </c>
      <c r="C62" s="447"/>
      <c r="D62" s="450"/>
      <c r="E62" s="137">
        <v>3</v>
      </c>
      <c r="F62" s="139">
        <v>96075889</v>
      </c>
      <c r="G62" s="222">
        <f>IF(ISBLANK(F62),"-",(F62/$D$50*$D$47*$B$68)*($B$57/$D$60))</f>
        <v>245.79388369861121</v>
      </c>
      <c r="H62" s="138">
        <f t="shared" si="0"/>
        <v>0.98317553479444486</v>
      </c>
      <c r="L62" s="64"/>
    </row>
    <row r="63" spans="1:12" ht="27" customHeight="1" x14ac:dyDescent="0.4">
      <c r="A63" s="76" t="s">
        <v>96</v>
      </c>
      <c r="B63" s="77">
        <v>1</v>
      </c>
      <c r="C63" s="448"/>
      <c r="D63" s="45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446" t="s">
        <v>98</v>
      </c>
      <c r="D64" s="449">
        <v>107.55</v>
      </c>
      <c r="E64" s="134">
        <v>1</v>
      </c>
      <c r="F64" s="135">
        <v>88104543</v>
      </c>
      <c r="G64" s="223">
        <f>IF(ISBLANK(F64),"-",(F64/$D$50*$D$47*$B$68)*($B$57/$D$64))</f>
        <v>250.8432477703559</v>
      </c>
      <c r="H64" s="142">
        <f t="shared" si="0"/>
        <v>1.0033729910814235</v>
      </c>
    </row>
    <row r="65" spans="1:8" ht="26.25" customHeight="1" x14ac:dyDescent="0.4">
      <c r="A65" s="76" t="s">
        <v>99</v>
      </c>
      <c r="B65" s="77">
        <v>1</v>
      </c>
      <c r="C65" s="447"/>
      <c r="D65" s="450"/>
      <c r="E65" s="137">
        <v>2</v>
      </c>
      <c r="F65" s="89">
        <v>88068314</v>
      </c>
      <c r="G65" s="224">
        <f>IF(ISBLANK(F65),"-",(F65/$D$50*$D$47*$B$68)*($B$57/$D$64))</f>
        <v>250.74009985409614</v>
      </c>
      <c r="H65" s="143">
        <f t="shared" si="0"/>
        <v>1.0029603994163845</v>
      </c>
    </row>
    <row r="66" spans="1:8" ht="26.25" customHeight="1" x14ac:dyDescent="0.4">
      <c r="A66" s="76" t="s">
        <v>100</v>
      </c>
      <c r="B66" s="77">
        <v>1</v>
      </c>
      <c r="C66" s="447"/>
      <c r="D66" s="450"/>
      <c r="E66" s="137">
        <v>3</v>
      </c>
      <c r="F66" s="89">
        <v>88103585</v>
      </c>
      <c r="G66" s="224">
        <f>IF(ISBLANK(F66),"-",(F66/$D$50*$D$47*$B$68)*($B$57/$D$64))</f>
        <v>250.84052023982028</v>
      </c>
      <c r="H66" s="143">
        <f t="shared" si="0"/>
        <v>1.0033620809592811</v>
      </c>
    </row>
    <row r="67" spans="1:8" ht="27" customHeight="1" x14ac:dyDescent="0.4">
      <c r="A67" s="76" t="s">
        <v>101</v>
      </c>
      <c r="B67" s="77">
        <v>1</v>
      </c>
      <c r="C67" s="448"/>
      <c r="D67" s="45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100</v>
      </c>
      <c r="C68" s="446" t="s">
        <v>103</v>
      </c>
      <c r="D68" s="449">
        <v>119.29</v>
      </c>
      <c r="E68" s="134">
        <v>1</v>
      </c>
      <c r="F68" s="135">
        <v>97832308</v>
      </c>
      <c r="G68" s="223">
        <f>IF(ISBLANK(F68),"-",(F68/$D$50*$D$47*$B$68)*($B$57/$D$68))</f>
        <v>251.12664100054974</v>
      </c>
      <c r="H68" s="138">
        <f t="shared" si="0"/>
        <v>1.0045065640021991</v>
      </c>
    </row>
    <row r="69" spans="1:8" ht="27" customHeight="1" x14ac:dyDescent="0.4">
      <c r="A69" s="124" t="s">
        <v>104</v>
      </c>
      <c r="B69" s="146">
        <f>(D47*B68)/B56*B57</f>
        <v>147.37050000000002</v>
      </c>
      <c r="C69" s="447"/>
      <c r="D69" s="450"/>
      <c r="E69" s="137">
        <v>2</v>
      </c>
      <c r="F69" s="89">
        <v>97393613</v>
      </c>
      <c r="G69" s="224">
        <f>IF(ISBLANK(F69),"-",(F69/$D$50*$D$47*$B$68)*($B$57/$D$68))</f>
        <v>250.00055081596841</v>
      </c>
      <c r="H69" s="138">
        <f t="shared" si="0"/>
        <v>1.0000022032638736</v>
      </c>
    </row>
    <row r="70" spans="1:8" ht="26.25" customHeight="1" x14ac:dyDescent="0.4">
      <c r="A70" s="459" t="s">
        <v>77</v>
      </c>
      <c r="B70" s="460"/>
      <c r="C70" s="447"/>
      <c r="D70" s="450"/>
      <c r="E70" s="137">
        <v>3</v>
      </c>
      <c r="F70" s="89">
        <v>97357281</v>
      </c>
      <c r="G70" s="224">
        <f>IF(ISBLANK(F70),"-",(F70/$D$50*$D$47*$B$68)*($B$57/$D$68))</f>
        <v>249.90728987479923</v>
      </c>
      <c r="H70" s="138">
        <f t="shared" si="0"/>
        <v>0.99962915949919695</v>
      </c>
    </row>
    <row r="71" spans="1:8" ht="27" customHeight="1" x14ac:dyDescent="0.4">
      <c r="A71" s="461"/>
      <c r="B71" s="462"/>
      <c r="C71" s="458"/>
      <c r="D71" s="45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249.30526383248883</v>
      </c>
      <c r="H72" s="151">
        <f>AVERAGE(H60:H71)</f>
        <v>0.99722105532995542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7.9977254167013876E-3</v>
      </c>
      <c r="H73" s="226">
        <f>STDEV(H60:H71)/H72</f>
        <v>7.9977254167013737E-3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105</v>
      </c>
      <c r="B76" s="156" t="s">
        <v>106</v>
      </c>
      <c r="C76" s="454" t="str">
        <f>B20</f>
        <v>Amoxicillin &amp; Clavulanic Acid</v>
      </c>
      <c r="D76" s="454"/>
      <c r="E76" s="157" t="s">
        <v>107</v>
      </c>
      <c r="F76" s="157"/>
      <c r="G76" s="158">
        <f>H72</f>
        <v>0.99722105532995542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440" t="str">
        <f>B26</f>
        <v>amoxicillin</v>
      </c>
      <c r="C79" s="440"/>
    </row>
    <row r="80" spans="1:8" ht="26.25" customHeight="1" x14ac:dyDescent="0.4">
      <c r="A80" s="61" t="s">
        <v>47</v>
      </c>
      <c r="B80" s="440">
        <f>B27</f>
        <v>0</v>
      </c>
      <c r="C80" s="440"/>
    </row>
    <row r="81" spans="1:12" ht="27" customHeight="1" x14ac:dyDescent="0.4">
      <c r="A81" s="61" t="s">
        <v>5</v>
      </c>
      <c r="B81" s="160">
        <f>B28</f>
        <v>86.6</v>
      </c>
    </row>
    <row r="82" spans="1:12" s="3" customFormat="1" ht="27" customHeight="1" x14ac:dyDescent="0.4">
      <c r="A82" s="61" t="s">
        <v>48</v>
      </c>
      <c r="B82" s="63">
        <v>0</v>
      </c>
      <c r="C82" s="431" t="s">
        <v>49</v>
      </c>
      <c r="D82" s="432"/>
      <c r="E82" s="432"/>
      <c r="F82" s="432"/>
      <c r="G82" s="433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34" t="s">
        <v>110</v>
      </c>
      <c r="D84" s="435"/>
      <c r="E84" s="435"/>
      <c r="F84" s="435"/>
      <c r="G84" s="435"/>
      <c r="H84" s="436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34" t="s">
        <v>111</v>
      </c>
      <c r="D85" s="435"/>
      <c r="E85" s="435"/>
      <c r="F85" s="435"/>
      <c r="G85" s="435"/>
      <c r="H85" s="43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61" t="s">
        <v>58</v>
      </c>
      <c r="E89" s="162"/>
      <c r="F89" s="437" t="s">
        <v>59</v>
      </c>
      <c r="G89" s="439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25</v>
      </c>
      <c r="C91" s="165">
        <v>1</v>
      </c>
      <c r="D91" s="84">
        <v>109871362</v>
      </c>
      <c r="E91" s="85">
        <f>IF(ISBLANK(D91),"-",$D$101/$D$98*D91)</f>
        <v>73544009.978567466</v>
      </c>
      <c r="F91" s="84">
        <v>123993104</v>
      </c>
      <c r="G91" s="86">
        <f>IF(ISBLANK(F91),"-",$D$101/$F$98*F91)</f>
        <v>73733728.796449244</v>
      </c>
      <c r="I91" s="87"/>
    </row>
    <row r="92" spans="1:12" ht="26.25" customHeight="1" x14ac:dyDescent="0.4">
      <c r="A92" s="76" t="s">
        <v>66</v>
      </c>
      <c r="B92" s="77">
        <v>1</v>
      </c>
      <c r="C92" s="149">
        <v>2</v>
      </c>
      <c r="D92" s="89">
        <v>107866182</v>
      </c>
      <c r="E92" s="90">
        <f>IF(ISBLANK(D92),"-",$D$101/$D$98*D92)</f>
        <v>72201813.292875856</v>
      </c>
      <c r="F92" s="89">
        <v>121196562</v>
      </c>
      <c r="G92" s="91">
        <f>IF(ISBLANK(F92),"-",$D$101/$F$98*F92)</f>
        <v>72070737.365926787</v>
      </c>
      <c r="I92" s="441">
        <f>ABS((F96/D96*D95)-F95)/D95</f>
        <v>1.645336331219366E-3</v>
      </c>
    </row>
    <row r="93" spans="1:12" ht="26.25" customHeight="1" x14ac:dyDescent="0.4">
      <c r="A93" s="76" t="s">
        <v>67</v>
      </c>
      <c r="B93" s="77">
        <v>1</v>
      </c>
      <c r="C93" s="149">
        <v>3</v>
      </c>
      <c r="D93" s="89">
        <v>106588385</v>
      </c>
      <c r="E93" s="90">
        <f>IF(ISBLANK(D93),"-",$D$101/$D$98*D93)</f>
        <v>71346501.102256209</v>
      </c>
      <c r="F93" s="89">
        <v>119346421</v>
      </c>
      <c r="G93" s="91">
        <f>IF(ISBLANK(F93),"-",$D$101/$F$98*F93)</f>
        <v>70970532.674469188</v>
      </c>
      <c r="I93" s="441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108108643</v>
      </c>
      <c r="E95" s="100">
        <f>AVERAGE(E91:E94)</f>
        <v>72364108.12456651</v>
      </c>
      <c r="F95" s="170">
        <f>AVERAGE(F91:F94)</f>
        <v>121512029</v>
      </c>
      <c r="G95" s="171">
        <f>AVERAGE(G91:G94)</f>
        <v>72258332.945615068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23.96</v>
      </c>
      <c r="E96" s="92"/>
      <c r="F96" s="104">
        <v>26.97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23.96</v>
      </c>
      <c r="E97" s="107"/>
      <c r="F97" s="106">
        <f>F96*$B$87</f>
        <v>26.97</v>
      </c>
    </row>
    <row r="98" spans="1:10" ht="19.5" customHeight="1" x14ac:dyDescent="0.3">
      <c r="A98" s="76" t="s">
        <v>75</v>
      </c>
      <c r="B98" s="176">
        <f>(B97/B96)*(B95/B94)*(B93/B92)*(B91/B90)*B89</f>
        <v>50</v>
      </c>
      <c r="C98" s="174" t="s">
        <v>114</v>
      </c>
      <c r="D98" s="177">
        <f>D97*$B$83/100</f>
        <v>20.749360000000003</v>
      </c>
      <c r="E98" s="110"/>
      <c r="F98" s="109">
        <f>F97*$B$83/100</f>
        <v>23.356019999999997</v>
      </c>
    </row>
    <row r="99" spans="1:10" ht="19.5" customHeight="1" x14ac:dyDescent="0.3">
      <c r="A99" s="442" t="s">
        <v>77</v>
      </c>
      <c r="B99" s="456"/>
      <c r="C99" s="174" t="s">
        <v>115</v>
      </c>
      <c r="D99" s="178">
        <f>D98/$B$98</f>
        <v>0.41498720000000006</v>
      </c>
      <c r="E99" s="110"/>
      <c r="F99" s="113">
        <f>F98/$B$98</f>
        <v>0.46712039999999994</v>
      </c>
      <c r="G99" s="179"/>
      <c r="H99" s="102"/>
    </row>
    <row r="100" spans="1:10" ht="19.5" customHeight="1" x14ac:dyDescent="0.3">
      <c r="A100" s="444"/>
      <c r="B100" s="457"/>
      <c r="C100" s="174" t="s">
        <v>79</v>
      </c>
      <c r="D100" s="180">
        <f>$B$56/$B$116</f>
        <v>0.27777777777777779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13.888888888888889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13.888888888888889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72311220.535090789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1.5573851554877694E-2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1</v>
      </c>
      <c r="C108" s="195">
        <v>1</v>
      </c>
      <c r="D108" s="196">
        <v>72266191</v>
      </c>
      <c r="E108" s="227">
        <f t="shared" ref="E108:E113" si="1">IF(ISBLANK(D108),"-",D108/$D$103*$D$100*$B$116)</f>
        <v>249.84432037394205</v>
      </c>
      <c r="F108" s="197">
        <f t="shared" ref="F108:F113" si="2">IF(ISBLANK(D108), "-", E108/$B$56)</f>
        <v>0.99937728149576821</v>
      </c>
    </row>
    <row r="109" spans="1:10" ht="26.25" customHeight="1" x14ac:dyDescent="0.4">
      <c r="A109" s="76" t="s">
        <v>94</v>
      </c>
      <c r="B109" s="77">
        <v>1</v>
      </c>
      <c r="C109" s="195">
        <v>2</v>
      </c>
      <c r="D109" s="196">
        <v>69141131</v>
      </c>
      <c r="E109" s="228">
        <f t="shared" si="1"/>
        <v>239.04011883759998</v>
      </c>
      <c r="F109" s="198">
        <f t="shared" si="2"/>
        <v>0.95616047535039994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69392341</v>
      </c>
      <c r="E110" s="228">
        <f t="shared" si="1"/>
        <v>239.90862167208775</v>
      </c>
      <c r="F110" s="198">
        <f t="shared" si="2"/>
        <v>0.95963448668835094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70051761</v>
      </c>
      <c r="E111" s="228">
        <f t="shared" si="1"/>
        <v>242.1884200046301</v>
      </c>
      <c r="F111" s="198">
        <f t="shared" si="2"/>
        <v>0.96875368001852036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74650401</v>
      </c>
      <c r="E112" s="228">
        <f t="shared" si="1"/>
        <v>258.08719742109065</v>
      </c>
      <c r="F112" s="198">
        <f t="shared" si="2"/>
        <v>1.0323487896843626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72502779</v>
      </c>
      <c r="E113" s="229">
        <f t="shared" si="1"/>
        <v>250.66227088787778</v>
      </c>
      <c r="F113" s="201">
        <f t="shared" si="2"/>
        <v>1.0026490835515112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246.62182486620475</v>
      </c>
      <c r="F115" s="204">
        <f>AVERAGE(F108:F113)</f>
        <v>0.98648729946481872</v>
      </c>
    </row>
    <row r="116" spans="1:10" ht="27" customHeight="1" x14ac:dyDescent="0.4">
      <c r="A116" s="76" t="s">
        <v>102</v>
      </c>
      <c r="B116" s="108">
        <f>(B115/B114)*(B113/B112)*(B111/B110)*(B109/B108)*B107</f>
        <v>900</v>
      </c>
      <c r="C116" s="205"/>
      <c r="D116" s="168" t="s">
        <v>83</v>
      </c>
      <c r="E116" s="206">
        <f>STDEV(E108:E113)/E115</f>
        <v>3.0363260315693957E-2</v>
      </c>
      <c r="F116" s="206">
        <f>STDEV(F108:F113)/F115</f>
        <v>3.0363260315693974E-2</v>
      </c>
      <c r="I116" s="50"/>
    </row>
    <row r="117" spans="1:10" ht="27" customHeight="1" x14ac:dyDescent="0.4">
      <c r="A117" s="442" t="s">
        <v>77</v>
      </c>
      <c r="B117" s="443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44"/>
      <c r="B118" s="44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454" t="str">
        <f>B20</f>
        <v>Amoxicillin &amp; Clavulanic Acid</v>
      </c>
      <c r="D120" s="454"/>
      <c r="E120" s="157" t="s">
        <v>123</v>
      </c>
      <c r="F120" s="157"/>
      <c r="G120" s="158">
        <f>F115</f>
        <v>0.98648729946481872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55" t="s">
        <v>25</v>
      </c>
      <c r="C122" s="455"/>
      <c r="E122" s="163" t="s">
        <v>26</v>
      </c>
      <c r="F122" s="212"/>
      <c r="G122" s="455" t="s">
        <v>27</v>
      </c>
      <c r="H122" s="455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4" zoomScale="55" zoomScaleNormal="40" zoomScalePageLayoutView="55" workbookViewId="0">
      <selection activeCell="K116" sqref="K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52" t="s">
        <v>44</v>
      </c>
      <c r="B1" s="452"/>
      <c r="C1" s="452"/>
      <c r="D1" s="452"/>
      <c r="E1" s="452"/>
      <c r="F1" s="452"/>
      <c r="G1" s="452"/>
      <c r="H1" s="452"/>
      <c r="I1" s="452"/>
    </row>
    <row r="2" spans="1:9" ht="18.75" customHeight="1" x14ac:dyDescent="0.25">
      <c r="A2" s="452"/>
      <c r="B2" s="452"/>
      <c r="C2" s="452"/>
      <c r="D2" s="452"/>
      <c r="E2" s="452"/>
      <c r="F2" s="452"/>
      <c r="G2" s="452"/>
      <c r="H2" s="452"/>
      <c r="I2" s="452"/>
    </row>
    <row r="3" spans="1:9" ht="18.75" customHeight="1" x14ac:dyDescent="0.25">
      <c r="A3" s="452"/>
      <c r="B3" s="452"/>
      <c r="C3" s="452"/>
      <c r="D3" s="452"/>
      <c r="E3" s="452"/>
      <c r="F3" s="452"/>
      <c r="G3" s="452"/>
      <c r="H3" s="452"/>
      <c r="I3" s="452"/>
    </row>
    <row r="4" spans="1:9" ht="18.75" customHeight="1" x14ac:dyDescent="0.25">
      <c r="A4" s="452"/>
      <c r="B4" s="452"/>
      <c r="C4" s="452"/>
      <c r="D4" s="452"/>
      <c r="E4" s="452"/>
      <c r="F4" s="452"/>
      <c r="G4" s="452"/>
      <c r="H4" s="452"/>
      <c r="I4" s="452"/>
    </row>
    <row r="5" spans="1:9" ht="18.75" customHeight="1" x14ac:dyDescent="0.25">
      <c r="A5" s="452"/>
      <c r="B5" s="452"/>
      <c r="C5" s="452"/>
      <c r="D5" s="452"/>
      <c r="E5" s="452"/>
      <c r="F5" s="452"/>
      <c r="G5" s="452"/>
      <c r="H5" s="452"/>
      <c r="I5" s="452"/>
    </row>
    <row r="6" spans="1:9" ht="18.75" customHeight="1" x14ac:dyDescent="0.25">
      <c r="A6" s="452"/>
      <c r="B6" s="452"/>
      <c r="C6" s="452"/>
      <c r="D6" s="452"/>
      <c r="E6" s="452"/>
      <c r="F6" s="452"/>
      <c r="G6" s="452"/>
      <c r="H6" s="452"/>
      <c r="I6" s="452"/>
    </row>
    <row r="7" spans="1:9" ht="18.75" customHeight="1" x14ac:dyDescent="0.25">
      <c r="A7" s="452"/>
      <c r="B7" s="452"/>
      <c r="C7" s="452"/>
      <c r="D7" s="452"/>
      <c r="E7" s="452"/>
      <c r="F7" s="452"/>
      <c r="G7" s="452"/>
      <c r="H7" s="452"/>
      <c r="I7" s="452"/>
    </row>
    <row r="8" spans="1:9" x14ac:dyDescent="0.25">
      <c r="A8" s="453" t="s">
        <v>45</v>
      </c>
      <c r="B8" s="453"/>
      <c r="C8" s="453"/>
      <c r="D8" s="453"/>
      <c r="E8" s="453"/>
      <c r="F8" s="453"/>
      <c r="G8" s="453"/>
      <c r="H8" s="453"/>
      <c r="I8" s="453"/>
    </row>
    <row r="9" spans="1:9" x14ac:dyDescent="0.25">
      <c r="A9" s="453"/>
      <c r="B9" s="453"/>
      <c r="C9" s="453"/>
      <c r="D9" s="453"/>
      <c r="E9" s="453"/>
      <c r="F9" s="453"/>
      <c r="G9" s="453"/>
      <c r="H9" s="453"/>
      <c r="I9" s="453"/>
    </row>
    <row r="10" spans="1:9" x14ac:dyDescent="0.25">
      <c r="A10" s="453"/>
      <c r="B10" s="453"/>
      <c r="C10" s="453"/>
      <c r="D10" s="453"/>
      <c r="E10" s="453"/>
      <c r="F10" s="453"/>
      <c r="G10" s="453"/>
      <c r="H10" s="453"/>
      <c r="I10" s="453"/>
    </row>
    <row r="11" spans="1:9" x14ac:dyDescent="0.25">
      <c r="A11" s="453"/>
      <c r="B11" s="453"/>
      <c r="C11" s="453"/>
      <c r="D11" s="453"/>
      <c r="E11" s="453"/>
      <c r="F11" s="453"/>
      <c r="G11" s="453"/>
      <c r="H11" s="453"/>
      <c r="I11" s="453"/>
    </row>
    <row r="12" spans="1:9" x14ac:dyDescent="0.25">
      <c r="A12" s="453"/>
      <c r="B12" s="453"/>
      <c r="C12" s="453"/>
      <c r="D12" s="453"/>
      <c r="E12" s="453"/>
      <c r="F12" s="453"/>
      <c r="G12" s="453"/>
      <c r="H12" s="453"/>
      <c r="I12" s="453"/>
    </row>
    <row r="13" spans="1:9" x14ac:dyDescent="0.25">
      <c r="A13" s="453"/>
      <c r="B13" s="453"/>
      <c r="C13" s="453"/>
      <c r="D13" s="453"/>
      <c r="E13" s="453"/>
      <c r="F13" s="453"/>
      <c r="G13" s="453"/>
      <c r="H13" s="453"/>
      <c r="I13" s="453"/>
    </row>
    <row r="14" spans="1:9" x14ac:dyDescent="0.25">
      <c r="A14" s="453"/>
      <c r="B14" s="453"/>
      <c r="C14" s="453"/>
      <c r="D14" s="453"/>
      <c r="E14" s="453"/>
      <c r="F14" s="453"/>
      <c r="G14" s="453"/>
      <c r="H14" s="453"/>
      <c r="I14" s="453"/>
    </row>
    <row r="15" spans="1:9" ht="19.5" customHeight="1" x14ac:dyDescent="0.3">
      <c r="A15" s="233"/>
    </row>
    <row r="16" spans="1:9" ht="19.5" customHeight="1" x14ac:dyDescent="0.3">
      <c r="A16" s="425" t="s">
        <v>30</v>
      </c>
      <c r="B16" s="426"/>
      <c r="C16" s="426"/>
      <c r="D16" s="426"/>
      <c r="E16" s="426"/>
      <c r="F16" s="426"/>
      <c r="G16" s="426"/>
      <c r="H16" s="427"/>
    </row>
    <row r="17" spans="1:14" ht="20.25" customHeight="1" x14ac:dyDescent="0.25">
      <c r="A17" s="428" t="s">
        <v>46</v>
      </c>
      <c r="B17" s="428"/>
      <c r="C17" s="428"/>
      <c r="D17" s="428"/>
      <c r="E17" s="428"/>
      <c r="F17" s="428"/>
      <c r="G17" s="428"/>
      <c r="H17" s="428"/>
    </row>
    <row r="18" spans="1:14" ht="26.25" customHeight="1" x14ac:dyDescent="0.4">
      <c r="A18" s="235" t="s">
        <v>32</v>
      </c>
      <c r="B18" s="424" t="s">
        <v>4</v>
      </c>
      <c r="C18" s="424"/>
      <c r="D18" s="402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6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429" t="s">
        <v>8</v>
      </c>
      <c r="C20" s="429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429" t="s">
        <v>10</v>
      </c>
      <c r="C21" s="429"/>
      <c r="D21" s="429"/>
      <c r="E21" s="429"/>
      <c r="F21" s="429"/>
      <c r="G21" s="429"/>
      <c r="H21" s="429"/>
      <c r="I21" s="239"/>
    </row>
    <row r="22" spans="1:14" ht="26.25" customHeight="1" x14ac:dyDescent="0.4">
      <c r="A22" s="235" t="s">
        <v>36</v>
      </c>
      <c r="B22" s="240" t="s">
        <v>11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3</v>
      </c>
      <c r="B26" s="424" t="s">
        <v>125</v>
      </c>
      <c r="C26" s="424"/>
    </row>
    <row r="27" spans="1:14" ht="26.25" customHeight="1" x14ac:dyDescent="0.4">
      <c r="A27" s="244" t="s">
        <v>47</v>
      </c>
      <c r="B27" s="430"/>
      <c r="C27" s="430"/>
    </row>
    <row r="28" spans="1:14" ht="27" customHeight="1" x14ac:dyDescent="0.4">
      <c r="A28" s="244" t="s">
        <v>5</v>
      </c>
      <c r="B28" s="245">
        <v>96.4</v>
      </c>
    </row>
    <row r="29" spans="1:14" s="3" customFormat="1" ht="27" customHeight="1" x14ac:dyDescent="0.4">
      <c r="A29" s="244" t="s">
        <v>48</v>
      </c>
      <c r="B29" s="246"/>
      <c r="C29" s="431" t="s">
        <v>49</v>
      </c>
      <c r="D29" s="432"/>
      <c r="E29" s="432"/>
      <c r="F29" s="432"/>
      <c r="G29" s="433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96.4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434" t="s">
        <v>52</v>
      </c>
      <c r="D31" s="435"/>
      <c r="E31" s="435"/>
      <c r="F31" s="435"/>
      <c r="G31" s="435"/>
      <c r="H31" s="436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434" t="s">
        <v>54</v>
      </c>
      <c r="D32" s="435"/>
      <c r="E32" s="435"/>
      <c r="F32" s="435"/>
      <c r="G32" s="435"/>
      <c r="H32" s="436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20</v>
      </c>
      <c r="C36" s="234"/>
      <c r="D36" s="437" t="s">
        <v>58</v>
      </c>
      <c r="E36" s="438"/>
      <c r="F36" s="437" t="s">
        <v>59</v>
      </c>
      <c r="G36" s="43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3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25</v>
      </c>
      <c r="C38" s="266">
        <v>1</v>
      </c>
      <c r="D38" s="267">
        <v>37038839</v>
      </c>
      <c r="E38" s="268">
        <f>IF(ISBLANK(D38),"-",$D$48/$D$45*D38)</f>
        <v>38372914.826698177</v>
      </c>
      <c r="F38" s="267">
        <v>38374352</v>
      </c>
      <c r="G38" s="269">
        <f>IF(ISBLANK(F38),"-",$D$48/$F$45*F38)</f>
        <v>37696419.590091787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37124313</v>
      </c>
      <c r="E39" s="273">
        <f>IF(ISBLANK(D39),"-",$D$48/$D$45*D39)</f>
        <v>38461467.454438403</v>
      </c>
      <c r="F39" s="272">
        <v>38295752</v>
      </c>
      <c r="G39" s="274">
        <f>IF(ISBLANK(F39),"-",$D$48/$F$45*F39)</f>
        <v>37619208.160442598</v>
      </c>
      <c r="I39" s="441">
        <f>ABS((F43/D43*D42)-F42)/D42</f>
        <v>1.8505302031887851E-2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37049720</v>
      </c>
      <c r="E40" s="273">
        <f>IF(ISBLANK(D40),"-",$D$48/$D$45*D40)</f>
        <v>38384187.741765231</v>
      </c>
      <c r="F40" s="272">
        <v>38562529</v>
      </c>
      <c r="G40" s="274">
        <f>IF(ISBLANK(F40),"-",$D$48/$F$45*F40)</f>
        <v>37881272.200741857</v>
      </c>
      <c r="I40" s="441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37070957.333333336</v>
      </c>
      <c r="E42" s="283">
        <f>AVERAGE(E38:E41)</f>
        <v>38406190.007633932</v>
      </c>
      <c r="F42" s="282">
        <f>AVERAGE(F38:F41)</f>
        <v>38410877.666666664</v>
      </c>
      <c r="G42" s="284">
        <f>AVERAGE(G38:G41)</f>
        <v>37732299.983758748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20.86</v>
      </c>
      <c r="E43" s="275"/>
      <c r="F43" s="287">
        <v>22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20.86</v>
      </c>
      <c r="E44" s="290"/>
      <c r="F44" s="289">
        <f>F43*$B$34</f>
        <v>22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166.66666666666669</v>
      </c>
      <c r="C45" s="288" t="s">
        <v>76</v>
      </c>
      <c r="D45" s="292">
        <f>D44*$B$30/100</f>
        <v>20.10904</v>
      </c>
      <c r="E45" s="293"/>
      <c r="F45" s="292">
        <f>F44*$B$30/100</f>
        <v>21.208000000000002</v>
      </c>
      <c r="H45" s="285"/>
    </row>
    <row r="46" spans="1:14" ht="19.5" customHeight="1" x14ac:dyDescent="0.3">
      <c r="A46" s="442" t="s">
        <v>77</v>
      </c>
      <c r="B46" s="443"/>
      <c r="C46" s="288" t="s">
        <v>78</v>
      </c>
      <c r="D46" s="294">
        <f>D45/$B$45</f>
        <v>0.12065423999999998</v>
      </c>
      <c r="E46" s="295"/>
      <c r="F46" s="296">
        <f>F45/$B$45</f>
        <v>0.127248</v>
      </c>
      <c r="H46" s="285"/>
    </row>
    <row r="47" spans="1:14" ht="27" customHeight="1" x14ac:dyDescent="0.4">
      <c r="A47" s="444"/>
      <c r="B47" s="445"/>
      <c r="C47" s="297" t="s">
        <v>79</v>
      </c>
      <c r="D47" s="298">
        <v>0.125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20.833333333333336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20.833333333333336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38069244.995696343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9.9825605225296373E-3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>Each film coated tablet contains: Amoxicillin Trihydrate USP eq. to Amoxicillin 250mg
Diluted Potassium Clavulanate BP eq. to Clavulanic acid 125mg</v>
      </c>
    </row>
    <row r="56" spans="1:12" ht="26.25" customHeight="1" x14ac:dyDescent="0.4">
      <c r="A56" s="312" t="s">
        <v>86</v>
      </c>
      <c r="B56" s="313">
        <v>125</v>
      </c>
      <c r="C56" s="234" t="str">
        <f>B20</f>
        <v>Amoxicillin &amp; Clavulanic Acid</v>
      </c>
      <c r="H56" s="314"/>
    </row>
    <row r="57" spans="1:12" ht="18.75" x14ac:dyDescent="0.3">
      <c r="A57" s="311" t="s">
        <v>87</v>
      </c>
      <c r="B57" s="403">
        <f>Uniformity!C46</f>
        <v>736.85250000000008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258">
        <v>100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260">
        <v>1</v>
      </c>
      <c r="C60" s="446" t="s">
        <v>93</v>
      </c>
      <c r="D60" s="449">
        <v>119.69</v>
      </c>
      <c r="E60" s="317">
        <v>1</v>
      </c>
      <c r="F60" s="318">
        <v>60776776</v>
      </c>
      <c r="G60" s="404">
        <f>IF(ISBLANK(F60),"-",(F60/$D$50*$D$47*$B$68)*($B$57/$D$60))</f>
        <v>122.85592385328455</v>
      </c>
      <c r="H60" s="319">
        <f t="shared" ref="H60:H71" si="0">IF(ISBLANK(F60),"-",G60/$B$56)</f>
        <v>0.98284739082627637</v>
      </c>
      <c r="L60" s="247"/>
    </row>
    <row r="61" spans="1:12" s="3" customFormat="1" ht="26.25" customHeight="1" x14ac:dyDescent="0.4">
      <c r="A61" s="259" t="s">
        <v>94</v>
      </c>
      <c r="B61" s="260">
        <v>1</v>
      </c>
      <c r="C61" s="447"/>
      <c r="D61" s="450"/>
      <c r="E61" s="320">
        <v>2</v>
      </c>
      <c r="F61" s="272">
        <v>60750409</v>
      </c>
      <c r="G61" s="405">
        <f>IF(ISBLANK(F61),"-",(F61/$D$50*$D$47*$B$68)*($B$57/$D$60))</f>
        <v>122.80262484077622</v>
      </c>
      <c r="H61" s="321">
        <f t="shared" si="0"/>
        <v>0.98242099872620969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447"/>
      <c r="D62" s="450"/>
      <c r="E62" s="320">
        <v>3</v>
      </c>
      <c r="F62" s="322">
        <v>60510667</v>
      </c>
      <c r="G62" s="405">
        <f>IF(ISBLANK(F62),"-",(F62/$D$50*$D$47*$B$68)*($B$57/$D$60))</f>
        <v>122.31800346341929</v>
      </c>
      <c r="H62" s="321">
        <f t="shared" si="0"/>
        <v>0.97854402770735427</v>
      </c>
      <c r="L62" s="247"/>
    </row>
    <row r="63" spans="1:12" ht="27" customHeight="1" x14ac:dyDescent="0.4">
      <c r="A63" s="259" t="s">
        <v>96</v>
      </c>
      <c r="B63" s="260">
        <v>1</v>
      </c>
      <c r="C63" s="448"/>
      <c r="D63" s="45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446" t="s">
        <v>98</v>
      </c>
      <c r="D64" s="449">
        <v>107.55</v>
      </c>
      <c r="E64" s="317">
        <v>1</v>
      </c>
      <c r="F64" s="318">
        <v>54048903</v>
      </c>
      <c r="G64" s="406">
        <f>IF(ISBLANK(F64),"-",(F64/$D$50*$D$47*$B$68)*($B$57/$D$64))</f>
        <v>121.58857806451086</v>
      </c>
      <c r="H64" s="325">
        <f t="shared" si="0"/>
        <v>0.97270862451608686</v>
      </c>
    </row>
    <row r="65" spans="1:8" ht="26.25" customHeight="1" x14ac:dyDescent="0.4">
      <c r="A65" s="259" t="s">
        <v>99</v>
      </c>
      <c r="B65" s="260">
        <v>1</v>
      </c>
      <c r="C65" s="447"/>
      <c r="D65" s="450"/>
      <c r="E65" s="320">
        <v>2</v>
      </c>
      <c r="F65" s="272">
        <v>54132204</v>
      </c>
      <c r="G65" s="407">
        <f>IF(ISBLANK(F65),"-",(F65/$D$50*$D$47*$B$68)*($B$57/$D$64))</f>
        <v>121.77597224976105</v>
      </c>
      <c r="H65" s="326">
        <f t="shared" si="0"/>
        <v>0.97420777799808844</v>
      </c>
    </row>
    <row r="66" spans="1:8" ht="26.25" customHeight="1" x14ac:dyDescent="0.4">
      <c r="A66" s="259" t="s">
        <v>100</v>
      </c>
      <c r="B66" s="260">
        <v>1</v>
      </c>
      <c r="C66" s="447"/>
      <c r="D66" s="450"/>
      <c r="E66" s="320">
        <v>3</v>
      </c>
      <c r="F66" s="272">
        <v>54171481</v>
      </c>
      <c r="G66" s="407">
        <f>IF(ISBLANK(F66),"-",(F66/$D$50*$D$47*$B$68)*($B$57/$D$64))</f>
        <v>121.8643299095019</v>
      </c>
      <c r="H66" s="326">
        <f t="shared" si="0"/>
        <v>0.97491463927601518</v>
      </c>
    </row>
    <row r="67" spans="1:8" ht="27" customHeight="1" x14ac:dyDescent="0.4">
      <c r="A67" s="259" t="s">
        <v>101</v>
      </c>
      <c r="B67" s="260">
        <v>1</v>
      </c>
      <c r="C67" s="448"/>
      <c r="D67" s="45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102</v>
      </c>
      <c r="B68" s="328">
        <f>(B67/B66)*(B65/B64)*(B63/B62)*(B61/B60)*B59</f>
        <v>100</v>
      </c>
      <c r="C68" s="446" t="s">
        <v>103</v>
      </c>
      <c r="D68" s="449">
        <v>119.29</v>
      </c>
      <c r="E68" s="317">
        <v>1</v>
      </c>
      <c r="F68" s="318">
        <v>60046091</v>
      </c>
      <c r="G68" s="406">
        <f>IF(ISBLANK(F68),"-",(F68/$D$50*$D$47*$B$68)*($B$57/$D$68))</f>
        <v>121.78590059898966</v>
      </c>
      <c r="H68" s="321">
        <f t="shared" si="0"/>
        <v>0.97428720479191722</v>
      </c>
    </row>
    <row r="69" spans="1:8" ht="27" customHeight="1" x14ac:dyDescent="0.4">
      <c r="A69" s="307" t="s">
        <v>104</v>
      </c>
      <c r="B69" s="329">
        <f>(D47*B68)/B56*B57</f>
        <v>73.685250000000011</v>
      </c>
      <c r="C69" s="447"/>
      <c r="D69" s="450"/>
      <c r="E69" s="320">
        <v>2</v>
      </c>
      <c r="F69" s="272">
        <v>59859142</v>
      </c>
      <c r="G69" s="407">
        <f>IF(ISBLANK(F69),"-",(F69/$D$50*$D$47*$B$68)*($B$57/$D$68))</f>
        <v>121.40672933318518</v>
      </c>
      <c r="H69" s="321">
        <f t="shared" si="0"/>
        <v>0.97125383466548143</v>
      </c>
    </row>
    <row r="70" spans="1:8" ht="26.25" customHeight="1" x14ac:dyDescent="0.4">
      <c r="A70" s="459" t="s">
        <v>77</v>
      </c>
      <c r="B70" s="460"/>
      <c r="C70" s="447"/>
      <c r="D70" s="450"/>
      <c r="E70" s="320">
        <v>3</v>
      </c>
      <c r="F70" s="272">
        <v>59845963</v>
      </c>
      <c r="G70" s="407">
        <f>IF(ISBLANK(F70),"-",(F70/$D$50*$D$47*$B$68)*($B$57/$D$68))</f>
        <v>121.37999959345917</v>
      </c>
      <c r="H70" s="321">
        <f t="shared" si="0"/>
        <v>0.97103999674767338</v>
      </c>
    </row>
    <row r="71" spans="1:8" ht="27" customHeight="1" x14ac:dyDescent="0.4">
      <c r="A71" s="461"/>
      <c r="B71" s="462"/>
      <c r="C71" s="458"/>
      <c r="D71" s="45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3">
        <f>AVERAGE(G60:G71)</f>
        <v>121.97534021187643</v>
      </c>
      <c r="H72" s="334">
        <f>AVERAGE(H60:H71)</f>
        <v>0.97580272169501137</v>
      </c>
    </row>
    <row r="73" spans="1:8" ht="26.25" customHeight="1" x14ac:dyDescent="0.4">
      <c r="C73" s="331"/>
      <c r="D73" s="331"/>
      <c r="E73" s="331"/>
      <c r="F73" s="335" t="s">
        <v>83</v>
      </c>
      <c r="G73" s="409">
        <f>STDEV(G60:G71)/G72</f>
        <v>4.5761875801590681E-3</v>
      </c>
      <c r="H73" s="409">
        <f>STDEV(H60:H71)/H72</f>
        <v>4.5761875801590543E-3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105</v>
      </c>
      <c r="B76" s="339" t="s">
        <v>106</v>
      </c>
      <c r="C76" s="454" t="str">
        <f>B20</f>
        <v>Amoxicillin &amp; Clavulanic Acid</v>
      </c>
      <c r="D76" s="454"/>
      <c r="E76" s="340" t="s">
        <v>107</v>
      </c>
      <c r="F76" s="340"/>
      <c r="G76" s="341">
        <f>H72</f>
        <v>0.97580272169501137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3</v>
      </c>
      <c r="B79" s="440" t="str">
        <f>B26</f>
        <v>Clavulanic acid</v>
      </c>
      <c r="C79" s="440"/>
    </row>
    <row r="80" spans="1:8" ht="26.25" customHeight="1" x14ac:dyDescent="0.4">
      <c r="A80" s="244" t="s">
        <v>47</v>
      </c>
      <c r="B80" s="440">
        <f>B27</f>
        <v>0</v>
      </c>
      <c r="C80" s="440"/>
    </row>
    <row r="81" spans="1:12" ht="27" customHeight="1" x14ac:dyDescent="0.4">
      <c r="A81" s="244" t="s">
        <v>5</v>
      </c>
      <c r="B81" s="343">
        <f>B28</f>
        <v>96.4</v>
      </c>
    </row>
    <row r="82" spans="1:12" s="3" customFormat="1" ht="27" customHeight="1" x14ac:dyDescent="0.4">
      <c r="A82" s="244" t="s">
        <v>48</v>
      </c>
      <c r="B82" s="246">
        <v>0</v>
      </c>
      <c r="C82" s="431" t="s">
        <v>49</v>
      </c>
      <c r="D82" s="432"/>
      <c r="E82" s="432"/>
      <c r="F82" s="432"/>
      <c r="G82" s="433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96.4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</v>
      </c>
      <c r="C84" s="434" t="s">
        <v>110</v>
      </c>
      <c r="D84" s="435"/>
      <c r="E84" s="435"/>
      <c r="F84" s="435"/>
      <c r="G84" s="435"/>
      <c r="H84" s="436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</v>
      </c>
      <c r="C85" s="434" t="s">
        <v>111</v>
      </c>
      <c r="D85" s="435"/>
      <c r="E85" s="435"/>
      <c r="F85" s="435"/>
      <c r="G85" s="435"/>
      <c r="H85" s="436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1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20</v>
      </c>
      <c r="D89" s="344" t="s">
        <v>58</v>
      </c>
      <c r="E89" s="345"/>
      <c r="F89" s="437" t="s">
        <v>59</v>
      </c>
      <c r="G89" s="439"/>
    </row>
    <row r="90" spans="1:12" ht="27" customHeight="1" x14ac:dyDescent="0.4">
      <c r="A90" s="259" t="s">
        <v>60</v>
      </c>
      <c r="B90" s="260">
        <v>3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25</v>
      </c>
      <c r="C91" s="348">
        <v>1</v>
      </c>
      <c r="D91" s="267">
        <v>49622398</v>
      </c>
      <c r="E91" s="268">
        <f>IF(ISBLANK(D91),"-",$D$101/$D$98*D91)</f>
        <v>51582808.839897372</v>
      </c>
      <c r="F91" s="267">
        <v>44495700</v>
      </c>
      <c r="G91" s="269">
        <f>IF(ISBLANK(F91),"-",$D$101/$F$98*F91)</f>
        <v>50661807.800375178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>
        <v>48777801</v>
      </c>
      <c r="E92" s="273">
        <f>IF(ISBLANK(D92),"-",$D$101/$D$98*D92)</f>
        <v>50704844.707697414</v>
      </c>
      <c r="F92" s="272">
        <v>43843421</v>
      </c>
      <c r="G92" s="274">
        <f>IF(ISBLANK(F92),"-",$D$101/$F$98*F92)</f>
        <v>49919137.534928828</v>
      </c>
      <c r="I92" s="441">
        <f>ABS((F96/D96*D95)-F95)/D95</f>
        <v>1.618858991835093E-2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>
        <v>48323247</v>
      </c>
      <c r="E93" s="273">
        <f>IF(ISBLANK(D93),"-",$D$101/$D$98*D93)</f>
        <v>50232332.837363966</v>
      </c>
      <c r="F93" s="272">
        <v>43242234</v>
      </c>
      <c r="G93" s="274">
        <f>IF(ISBLANK(F93),"-",$D$101/$F$98*F93)</f>
        <v>49234639.476777501</v>
      </c>
      <c r="I93" s="441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>
        <f>AVERAGE(D91:D94)</f>
        <v>48907815.333333336</v>
      </c>
      <c r="E95" s="283">
        <f>AVERAGE(E91:E94)</f>
        <v>50839995.461652912</v>
      </c>
      <c r="F95" s="353">
        <f>AVERAGE(F91:F94)</f>
        <v>43860451.666666664</v>
      </c>
      <c r="G95" s="354">
        <f>AVERAGE(G91:G94)</f>
        <v>49938528.270693839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>
        <v>23.1</v>
      </c>
      <c r="E96" s="275"/>
      <c r="F96" s="287">
        <v>21.09</v>
      </c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>
        <f>D96*$B$87</f>
        <v>23.1</v>
      </c>
      <c r="E97" s="290"/>
      <c r="F97" s="289">
        <f>F96*$B$87</f>
        <v>21.09</v>
      </c>
    </row>
    <row r="98" spans="1:10" ht="19.5" customHeight="1" x14ac:dyDescent="0.3">
      <c r="A98" s="259" t="s">
        <v>75</v>
      </c>
      <c r="B98" s="359">
        <f>(B97/B96)*(B95/B94)*(B93/B92)*(B91/B90)*B89</f>
        <v>166.66666666666669</v>
      </c>
      <c r="C98" s="357" t="s">
        <v>114</v>
      </c>
      <c r="D98" s="360">
        <f>D97*$B$83/100</f>
        <v>22.2684</v>
      </c>
      <c r="E98" s="293"/>
      <c r="F98" s="292">
        <f>F97*$B$83/100</f>
        <v>20.330760000000001</v>
      </c>
    </row>
    <row r="99" spans="1:10" ht="19.5" customHeight="1" x14ac:dyDescent="0.3">
      <c r="A99" s="442" t="s">
        <v>77</v>
      </c>
      <c r="B99" s="456"/>
      <c r="C99" s="357" t="s">
        <v>115</v>
      </c>
      <c r="D99" s="361">
        <f>D98/$B$98</f>
        <v>0.13361039999999999</v>
      </c>
      <c r="E99" s="293"/>
      <c r="F99" s="296">
        <f>F98/$B$98</f>
        <v>0.12198455999999999</v>
      </c>
      <c r="G99" s="362"/>
      <c r="H99" s="285"/>
    </row>
    <row r="100" spans="1:10" ht="19.5" customHeight="1" x14ac:dyDescent="0.3">
      <c r="A100" s="444"/>
      <c r="B100" s="457"/>
      <c r="C100" s="357" t="s">
        <v>79</v>
      </c>
      <c r="D100" s="363">
        <f>$B$56/$B$116</f>
        <v>0.1388888888888889</v>
      </c>
      <c r="F100" s="301"/>
      <c r="G100" s="364"/>
      <c r="H100" s="285"/>
    </row>
    <row r="101" spans="1:10" ht="18.75" x14ac:dyDescent="0.3">
      <c r="C101" s="357" t="s">
        <v>80</v>
      </c>
      <c r="D101" s="358">
        <f>D100*$B$98</f>
        <v>23.148148148148152</v>
      </c>
      <c r="F101" s="301"/>
      <c r="G101" s="362"/>
      <c r="H101" s="285"/>
    </row>
    <row r="102" spans="1:10" ht="19.5" customHeight="1" x14ac:dyDescent="0.3">
      <c r="C102" s="365" t="s">
        <v>81</v>
      </c>
      <c r="D102" s="366">
        <f>D101/B34</f>
        <v>23.148148148148152</v>
      </c>
      <c r="F102" s="305"/>
      <c r="G102" s="362"/>
      <c r="H102" s="285"/>
      <c r="J102" s="367"/>
    </row>
    <row r="103" spans="1:10" ht="18.75" x14ac:dyDescent="0.3">
      <c r="C103" s="368" t="s">
        <v>116</v>
      </c>
      <c r="D103" s="369">
        <f>AVERAGE(E91:E94,G91:G94)</f>
        <v>50389261.866173379</v>
      </c>
      <c r="F103" s="305"/>
      <c r="G103" s="370"/>
      <c r="H103" s="285"/>
      <c r="J103" s="371"/>
    </row>
    <row r="104" spans="1:10" ht="18.75" x14ac:dyDescent="0.3">
      <c r="C104" s="335" t="s">
        <v>83</v>
      </c>
      <c r="D104" s="372">
        <f>STDEV(E91:E94,G91:G94)/D103</f>
        <v>1.5819799094798179E-2</v>
      </c>
      <c r="F104" s="305"/>
      <c r="G104" s="362"/>
      <c r="H104" s="285"/>
      <c r="J104" s="371"/>
    </row>
    <row r="105" spans="1:10" ht="19.5" customHeight="1" x14ac:dyDescent="0.3">
      <c r="C105" s="337" t="s">
        <v>19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4" t="s">
        <v>126</v>
      </c>
      <c r="D107" s="375" t="s">
        <v>62</v>
      </c>
      <c r="E107" s="376" t="s">
        <v>119</v>
      </c>
      <c r="F107" s="377" t="s">
        <v>120</v>
      </c>
    </row>
    <row r="108" spans="1:10" ht="26.25" customHeight="1" x14ac:dyDescent="0.4">
      <c r="A108" s="259" t="s">
        <v>121</v>
      </c>
      <c r="B108" s="260">
        <v>1</v>
      </c>
      <c r="C108" s="378">
        <v>1</v>
      </c>
      <c r="D108" s="379">
        <v>46753674</v>
      </c>
      <c r="E108" s="410">
        <f t="shared" ref="E108:E113" si="1">IF(ISBLANK(D108),"-",D108/$D$103*$D$100*$B$116)</f>
        <v>115.9812434943258</v>
      </c>
      <c r="F108" s="380">
        <f t="shared" ref="F108:F113" si="2">IF(ISBLANK(D108), "-", E108/$B$56)</f>
        <v>0.9278499479546064</v>
      </c>
    </row>
    <row r="109" spans="1:10" ht="26.25" customHeight="1" x14ac:dyDescent="0.4">
      <c r="A109" s="259" t="s">
        <v>94</v>
      </c>
      <c r="B109" s="260">
        <v>1</v>
      </c>
      <c r="C109" s="378">
        <v>2</v>
      </c>
      <c r="D109" s="379">
        <v>46938055</v>
      </c>
      <c r="E109" s="411">
        <f t="shared" si="1"/>
        <v>116.43863509218669</v>
      </c>
      <c r="F109" s="381">
        <f t="shared" si="2"/>
        <v>0.9315090807374935</v>
      </c>
    </row>
    <row r="110" spans="1:10" ht="26.25" customHeight="1" x14ac:dyDescent="0.4">
      <c r="A110" s="259" t="s">
        <v>95</v>
      </c>
      <c r="B110" s="260">
        <v>1</v>
      </c>
      <c r="C110" s="378">
        <v>3</v>
      </c>
      <c r="D110" s="379">
        <v>46330879</v>
      </c>
      <c r="E110" s="411">
        <f t="shared" si="1"/>
        <v>114.9324213238332</v>
      </c>
      <c r="F110" s="381">
        <f t="shared" si="2"/>
        <v>0.91945937059066563</v>
      </c>
    </row>
    <row r="111" spans="1:10" ht="26.25" customHeight="1" x14ac:dyDescent="0.4">
      <c r="A111" s="259" t="s">
        <v>96</v>
      </c>
      <c r="B111" s="260">
        <v>1</v>
      </c>
      <c r="C111" s="378">
        <v>4</v>
      </c>
      <c r="D111" s="379">
        <v>47209327</v>
      </c>
      <c r="E111" s="411">
        <f t="shared" si="1"/>
        <v>117.11157608683864</v>
      </c>
      <c r="F111" s="381">
        <f t="shared" si="2"/>
        <v>0.93689260869470914</v>
      </c>
    </row>
    <row r="112" spans="1:10" ht="26.25" customHeight="1" x14ac:dyDescent="0.4">
      <c r="A112" s="259" t="s">
        <v>97</v>
      </c>
      <c r="B112" s="260">
        <v>1</v>
      </c>
      <c r="C112" s="378">
        <v>5</v>
      </c>
      <c r="D112" s="379">
        <v>46428718</v>
      </c>
      <c r="E112" s="411">
        <f t="shared" si="1"/>
        <v>115.17512928475712</v>
      </c>
      <c r="F112" s="381">
        <f t="shared" si="2"/>
        <v>0.92140103427805697</v>
      </c>
    </row>
    <row r="113" spans="1:10" ht="26.25" customHeight="1" x14ac:dyDescent="0.4">
      <c r="A113" s="259" t="s">
        <v>99</v>
      </c>
      <c r="B113" s="260">
        <v>1</v>
      </c>
      <c r="C113" s="382">
        <v>6</v>
      </c>
      <c r="D113" s="383">
        <v>47517116</v>
      </c>
      <c r="E113" s="412">
        <f t="shared" si="1"/>
        <v>117.87510433819862</v>
      </c>
      <c r="F113" s="384">
        <f t="shared" si="2"/>
        <v>0.94300083470558904</v>
      </c>
    </row>
    <row r="114" spans="1:10" ht="26.25" customHeight="1" x14ac:dyDescent="0.4">
      <c r="A114" s="259" t="s">
        <v>100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101</v>
      </c>
      <c r="B115" s="260">
        <v>1</v>
      </c>
      <c r="C115" s="378"/>
      <c r="D115" s="386" t="s">
        <v>70</v>
      </c>
      <c r="E115" s="414">
        <f>AVERAGE(E108:E113)</f>
        <v>116.25235160335667</v>
      </c>
      <c r="F115" s="387">
        <f>AVERAGE(F108:F113)</f>
        <v>0.93001881282685339</v>
      </c>
    </row>
    <row r="116" spans="1:10" ht="27" customHeight="1" x14ac:dyDescent="0.4">
      <c r="A116" s="259" t="s">
        <v>102</v>
      </c>
      <c r="B116" s="291">
        <f>(B115/B114)*(B113/B112)*(B111/B110)*(B109/B108)*B107</f>
        <v>900</v>
      </c>
      <c r="C116" s="388"/>
      <c r="D116" s="351" t="s">
        <v>83</v>
      </c>
      <c r="E116" s="389">
        <f>STDEV(E108:E113)/E115</f>
        <v>9.7186485780985064E-3</v>
      </c>
      <c r="F116" s="389">
        <f>STDEV(F108:F113)/F115</f>
        <v>9.7186485780985064E-3</v>
      </c>
      <c r="I116" s="233"/>
    </row>
    <row r="117" spans="1:10" ht="27" customHeight="1" x14ac:dyDescent="0.4">
      <c r="A117" s="442" t="s">
        <v>77</v>
      </c>
      <c r="B117" s="443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44"/>
      <c r="B118" s="44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122</v>
      </c>
      <c r="C120" s="454" t="str">
        <f>B20</f>
        <v>Amoxicillin &amp; Clavulanic Acid</v>
      </c>
      <c r="D120" s="454"/>
      <c r="E120" s="340" t="s">
        <v>123</v>
      </c>
      <c r="F120" s="340"/>
      <c r="G120" s="341">
        <f>F115</f>
        <v>0.93001881282685339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55" t="s">
        <v>25</v>
      </c>
      <c r="C122" s="455"/>
      <c r="E122" s="346" t="s">
        <v>26</v>
      </c>
      <c r="F122" s="395"/>
      <c r="G122" s="455" t="s">
        <v>27</v>
      </c>
      <c r="H122" s="455"/>
    </row>
    <row r="123" spans="1:10" ht="69.95" customHeight="1" x14ac:dyDescent="0.3">
      <c r="A123" s="396" t="s">
        <v>28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29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(ASSAY)</vt:lpstr>
      <vt:lpstr>SST (DISS)</vt:lpstr>
      <vt:lpstr>Uniformity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2016-02-08T13:31:26Z</cp:lastPrinted>
  <dcterms:created xsi:type="dcterms:W3CDTF">2005-07-05T10:19:27Z</dcterms:created>
  <dcterms:modified xsi:type="dcterms:W3CDTF">2016-02-08T13:35:26Z</dcterms:modified>
  <cp:category/>
</cp:coreProperties>
</file>