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Uniformity" sheetId="2" r:id="rId1"/>
    <sheet name="SST" sheetId="5" r:id="rId2"/>
    <sheet name="Cefixime" sheetId="4" r:id="rId3"/>
  </sheets>
  <externalReferences>
    <externalReference r:id="rId4"/>
  </externalReferences>
  <definedNames>
    <definedName name="_xlnm.Print_Area" localSheetId="2">Cefixime!$A$1:$H$126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39" i="5" l="1"/>
  <c r="E37" i="5"/>
  <c r="D37" i="5"/>
  <c r="C37" i="5"/>
  <c r="B37" i="5"/>
  <c r="B38" i="5" s="1"/>
  <c r="B18" i="5"/>
  <c r="E16" i="5"/>
  <c r="D16" i="5"/>
  <c r="C16" i="5"/>
  <c r="B16" i="5"/>
  <c r="B17" i="5" s="1"/>
  <c r="B6" i="5"/>
  <c r="B7" i="5" s="1"/>
  <c r="B5" i="5"/>
  <c r="C120" i="4"/>
  <c r="B116" i="4"/>
  <c r="D100" i="4" s="1"/>
  <c r="B98" i="4"/>
  <c r="D97" i="4"/>
  <c r="F95" i="4"/>
  <c r="D95" i="4"/>
  <c r="B87" i="4"/>
  <c r="F97" i="4" s="1"/>
  <c r="F98" i="4" s="1"/>
  <c r="B83" i="4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D42" i="4"/>
  <c r="I39" i="4" s="1"/>
  <c r="G41" i="4"/>
  <c r="E41" i="4"/>
  <c r="B34" i="4"/>
  <c r="D44" i="4" s="1"/>
  <c r="D45" i="4" s="1"/>
  <c r="B30" i="4"/>
  <c r="D50" i="2"/>
  <c r="D49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46" i="4" l="1"/>
  <c r="D98" i="4"/>
  <c r="D99" i="4" s="1"/>
  <c r="C50" i="2"/>
  <c r="D101" i="4"/>
  <c r="E91" i="4" s="1"/>
  <c r="I92" i="4"/>
  <c r="F99" i="4"/>
  <c r="E94" i="4"/>
  <c r="G91" i="4"/>
  <c r="D49" i="4"/>
  <c r="E40" i="4"/>
  <c r="E39" i="4"/>
  <c r="E38" i="4"/>
  <c r="E93" i="4"/>
  <c r="G93" i="4"/>
  <c r="D102" i="4"/>
  <c r="G94" i="4"/>
  <c r="F44" i="4"/>
  <c r="F45" i="4" s="1"/>
  <c r="F46" i="4" s="1"/>
  <c r="G92" i="4"/>
  <c r="E92" i="4" l="1"/>
  <c r="D103" i="4" s="1"/>
  <c r="D104" i="4" s="1"/>
  <c r="G39" i="4"/>
  <c r="G95" i="4"/>
  <c r="D105" i="4"/>
  <c r="E95" i="4"/>
  <c r="E42" i="4"/>
  <c r="G38" i="4"/>
  <c r="G40" i="4"/>
  <c r="D52" i="4" l="1"/>
  <c r="E113" i="4"/>
  <c r="F113" i="4" s="1"/>
  <c r="E111" i="4"/>
  <c r="F111" i="4" s="1"/>
  <c r="E109" i="4"/>
  <c r="F109" i="4" s="1"/>
  <c r="E112" i="4"/>
  <c r="F112" i="4" s="1"/>
  <c r="E110" i="4"/>
  <c r="F110" i="4" s="1"/>
  <c r="E108" i="4"/>
  <c r="G42" i="4"/>
  <c r="D50" i="4"/>
  <c r="D51" i="4" s="1"/>
  <c r="E117" i="4" l="1"/>
  <c r="F108" i="4"/>
  <c r="E115" i="4"/>
  <c r="E116" i="4" s="1"/>
  <c r="G68" i="4"/>
  <c r="H68" i="4" s="1"/>
  <c r="G70" i="4"/>
  <c r="H70" i="4" s="1"/>
  <c r="G65" i="4"/>
  <c r="H65" i="4" s="1"/>
  <c r="G61" i="4"/>
  <c r="H61" i="4" s="1"/>
  <c r="G69" i="4"/>
  <c r="H69" i="4" s="1"/>
  <c r="G66" i="4"/>
  <c r="H66" i="4" s="1"/>
  <c r="G64" i="4"/>
  <c r="H64" i="4" s="1"/>
  <c r="G62" i="4"/>
  <c r="H62" i="4" s="1"/>
  <c r="G60" i="4"/>
  <c r="F115" i="4" l="1"/>
  <c r="G120" i="4" s="1"/>
  <c r="F117" i="4"/>
  <c r="H60" i="4"/>
  <c r="G74" i="4"/>
  <c r="G72" i="4"/>
  <c r="G73" i="4" s="1"/>
  <c r="F116" i="4" l="1"/>
  <c r="H74" i="4"/>
  <c r="H72" i="4"/>
  <c r="G76" i="4" s="1"/>
  <c r="H73" i="4" l="1"/>
</calcChain>
</file>

<file path=xl/sharedStrings.xml><?xml version="1.0" encoding="utf-8"?>
<sst xmlns="http://schemas.openxmlformats.org/spreadsheetml/2006/main" count="235" uniqueCount="131">
  <si>
    <t>HPLC System Suitability Report</t>
  </si>
  <si>
    <t>Analysis Data</t>
  </si>
  <si>
    <t>Sample(s)</t>
  </si>
  <si>
    <t>Reference Substance:</t>
  </si>
  <si>
    <t>Aivxim-200 Tablets</t>
  </si>
  <si>
    <t>% age Purity:</t>
  </si>
  <si>
    <t>NDQD201512618</t>
  </si>
  <si>
    <t>Weight (mg):</t>
  </si>
  <si>
    <t xml:space="preserve">Cefixime trihydrate USP </t>
  </si>
  <si>
    <t>Standard Conc (mg/mL):</t>
  </si>
  <si>
    <t>Each uncoated dispersible tablet contains: Cefixime (As Trihydrate) USP eq. to Anhydrous Cefixime 200 mg</t>
  </si>
  <si>
    <t>2015-12-09 08:22:38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</si>
  <si>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</si>
  <si>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</si>
  <si>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</si>
  <si>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</si>
  <si>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</si>
  <si>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</si>
  <si>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</si>
  <si>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</si>
  <si>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</si>
  <si>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</si>
  <si>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</si>
  <si>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</si>
  <si>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</si>
  <si>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</si>
  <si>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</si>
  <si>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</si>
  <si>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</si>
  <si>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</si>
  <si>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</si>
  <si>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</si>
  <si>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</si>
  <si>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</si>
  <si>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</si>
  <si>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</si>
  <si>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</si>
  <si>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</si>
  <si>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</si>
  <si>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</si>
  <si>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</si>
  <si>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</si>
  <si>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</si>
  <si>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</si>
  <si>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</si>
  <si>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</si>
  <si>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</si>
  <si>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</si>
  <si>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</si>
  <si>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</si>
  <si>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</si>
  <si>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</si>
  <si>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</si>
  <si>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</si>
  <si>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</si>
  <si>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</si>
  <si>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</si>
  <si>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</si>
  <si>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</si>
  <si>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</si>
  <si>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</si>
  <si>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</si>
  <si>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</si>
  <si>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</si>
  <si>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</si>
  <si>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</si>
  <si>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</si>
  <si>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</si>
  <si>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</si>
  <si>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</si>
  <si>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</si>
  <si>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</si>
  <si>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</si>
  <si>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</si>
  <si>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</si>
  <si>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</si>
  <si>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</si>
  <si>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</si>
  <si>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</si>
  <si>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</si>
  <si>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</si>
  <si>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</si>
  <si>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</si>
  <si>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</si>
  <si>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</si>
  <si>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</si>
  <si>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</si>
  <si>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</si>
  <si>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</si>
  <si>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</si>
  <si>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</si>
  <si>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</si>
  <si>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</si>
  <si>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</si>
  <si>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</si>
  <si>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</si>
  <si>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</si>
  <si>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</si>
  <si>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</si>
  <si>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</si>
  <si>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</si>
  <si>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</si>
  <si>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</si>
  <si>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</si>
  <si>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</si>
  <si>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</si>
  <si>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</si>
  <si>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</si>
  <si>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</si>
  <si>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</si>
  <si>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</si>
  <si>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</si>
  <si>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</si>
  <si>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</si>
  <si>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</si>
  <si>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</si>
  <si>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</si>
  <si>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</si>
  <si>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</si>
  <si>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</si>
  <si>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</si>
  <si>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Cefixime Trihydrate</t>
  </si>
  <si>
    <t>C49-1</t>
  </si>
  <si>
    <t>Assay - Day 1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</si>
  <si>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</si>
  <si>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4000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</si>
  <si>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</si>
  <si>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Dr Sarah Mwangi</t>
  </si>
  <si>
    <t>15th April 2016</t>
  </si>
  <si>
    <t>Dr. Sarah Mwawngi</t>
  </si>
  <si>
    <t>Aivxim  - 200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</si>
</sst>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indexed="8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3" fillId="3" borderId="52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512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SST"/>
      <sheetName val="Cefixime "/>
    </sheetNames>
    <sheetDataSet>
      <sheetData sheetId="0"/>
      <sheetData sheetId="1"/>
      <sheetData sheetId="2">
        <row r="31">
          <cell r="B31">
            <v>89.825999999999993</v>
          </cell>
        </row>
        <row r="44">
          <cell r="D44">
            <v>20.399999999999999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B54" sqref="B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9" t="s">
        <v>27</v>
      </c>
      <c r="B11" s="260"/>
      <c r="C11" s="260"/>
      <c r="D11" s="260"/>
      <c r="E11" s="260"/>
      <c r="F11" s="261"/>
      <c r="G11" s="40"/>
    </row>
    <row r="12" spans="1:7" ht="16.5" customHeight="1" x14ac:dyDescent="0.3">
      <c r="A12" s="258" t="s">
        <v>28</v>
      </c>
      <c r="B12" s="258"/>
      <c r="C12" s="258"/>
      <c r="D12" s="258"/>
      <c r="E12" s="258"/>
      <c r="F12" s="258"/>
      <c r="G12" s="39"/>
    </row>
    <row r="14" spans="1:7" ht="16.5" customHeight="1" x14ac:dyDescent="0.3">
      <c r="A14" s="263" t="s">
        <v>29</v>
      </c>
      <c r="B14" s="263"/>
      <c r="C14" s="10" t="s">
        <v>4</v>
      </c>
    </row>
    <row r="15" spans="1:7" ht="16.5" customHeight="1" x14ac:dyDescent="0.3">
      <c r="A15" s="263" t="s">
        <v>30</v>
      </c>
      <c r="B15" s="263"/>
      <c r="C15" s="10" t="s">
        <v>6</v>
      </c>
    </row>
    <row r="16" spans="1:7" ht="16.5" customHeight="1" x14ac:dyDescent="0.3">
      <c r="A16" s="263" t="s">
        <v>31</v>
      </c>
      <c r="B16" s="263"/>
      <c r="C16" s="10" t="s">
        <v>8</v>
      </c>
    </row>
    <row r="17" spans="1:5" ht="16.5" customHeight="1" x14ac:dyDescent="0.3">
      <c r="A17" s="263" t="s">
        <v>32</v>
      </c>
      <c r="B17" s="263"/>
      <c r="C17" s="10" t="s">
        <v>10</v>
      </c>
    </row>
    <row r="18" spans="1:5" ht="16.5" customHeight="1" x14ac:dyDescent="0.3">
      <c r="A18" s="263" t="s">
        <v>33</v>
      </c>
      <c r="B18" s="263"/>
      <c r="C18" s="46" t="s">
        <v>11</v>
      </c>
    </row>
    <row r="19" spans="1:5" ht="16.5" customHeight="1" x14ac:dyDescent="0.3">
      <c r="A19" s="263" t="s">
        <v>34</v>
      </c>
      <c r="B19" s="263"/>
      <c r="C19" s="46" t="e">
        <f>#REF!</f>
        <v>#REF!</v>
      </c>
    </row>
    <row r="20" spans="1:5" ht="16.5" customHeight="1" x14ac:dyDescent="0.3">
      <c r="A20" s="12"/>
      <c r="B20" s="12"/>
      <c r="C20" s="26"/>
    </row>
    <row r="21" spans="1:5" ht="16.5" customHeight="1" x14ac:dyDescent="0.3">
      <c r="A21" s="258" t="s">
        <v>1</v>
      </c>
      <c r="B21" s="258"/>
      <c r="C21" s="9" t="s">
        <v>35</v>
      </c>
      <c r="D21" s="16"/>
    </row>
    <row r="22" spans="1:5" ht="15.75" customHeight="1" x14ac:dyDescent="0.3">
      <c r="A22" s="262"/>
      <c r="B22" s="262"/>
      <c r="C22" s="7"/>
      <c r="D22" s="262"/>
      <c r="E22" s="262"/>
    </row>
    <row r="23" spans="1:5" ht="33.75" customHeight="1" x14ac:dyDescent="0.3">
      <c r="C23" s="35" t="s">
        <v>36</v>
      </c>
      <c r="D23" s="34" t="s">
        <v>37</v>
      </c>
      <c r="E23" s="2"/>
    </row>
    <row r="24" spans="1:5" ht="15.75" customHeight="1" x14ac:dyDescent="0.3">
      <c r="C24" s="44">
        <v>405.73</v>
      </c>
      <c r="D24" s="36">
        <f t="shared" ref="D24:D43" si="0">(C24-$C$46)/$C$46</f>
        <v>7.2890857361331985E-3</v>
      </c>
      <c r="E24" s="3"/>
    </row>
    <row r="25" spans="1:5" ht="15.75" customHeight="1" x14ac:dyDescent="0.3">
      <c r="C25" s="44">
        <v>397.08</v>
      </c>
      <c r="D25" s="37">
        <f t="shared" si="0"/>
        <v>-1.4185911408809463E-2</v>
      </c>
      <c r="E25" s="3"/>
    </row>
    <row r="26" spans="1:5" ht="15.75" customHeight="1" x14ac:dyDescent="0.3">
      <c r="C26" s="44">
        <v>407.88</v>
      </c>
      <c r="D26" s="37">
        <f t="shared" si="0"/>
        <v>1.2626801789500373E-2</v>
      </c>
      <c r="E26" s="3"/>
    </row>
    <row r="27" spans="1:5" ht="15.75" customHeight="1" x14ac:dyDescent="0.3">
      <c r="C27" s="44">
        <v>403.3</v>
      </c>
      <c r="D27" s="37">
        <f t="shared" si="0"/>
        <v>1.2562252665134751E-3</v>
      </c>
      <c r="E27" s="3"/>
    </row>
    <row r="28" spans="1:5" ht="15.75" customHeight="1" x14ac:dyDescent="0.3">
      <c r="C28" s="44">
        <v>409.18</v>
      </c>
      <c r="D28" s="37">
        <f t="shared" si="0"/>
        <v>1.585425800781547E-2</v>
      </c>
      <c r="E28" s="3"/>
    </row>
    <row r="29" spans="1:5" ht="15.75" customHeight="1" x14ac:dyDescent="0.3">
      <c r="C29" s="44">
        <v>400.73</v>
      </c>
      <c r="D29" s="37">
        <f t="shared" si="0"/>
        <v>-5.124207411232453E-3</v>
      </c>
      <c r="E29" s="3"/>
    </row>
    <row r="30" spans="1:5" ht="15.75" customHeight="1" x14ac:dyDescent="0.3">
      <c r="C30" s="44">
        <v>400.62</v>
      </c>
      <c r="D30" s="37">
        <f t="shared" si="0"/>
        <v>-5.3972998604745314E-3</v>
      </c>
      <c r="E30" s="3"/>
    </row>
    <row r="31" spans="1:5" ht="15.75" customHeight="1" x14ac:dyDescent="0.3">
      <c r="C31" s="44">
        <v>402.96</v>
      </c>
      <c r="D31" s="37">
        <f t="shared" si="0"/>
        <v>4.1212133249253171E-4</v>
      </c>
      <c r="E31" s="3"/>
    </row>
    <row r="32" spans="1:5" ht="15.75" customHeight="1" x14ac:dyDescent="0.3">
      <c r="C32" s="44">
        <v>400.16</v>
      </c>
      <c r="D32" s="37">
        <f t="shared" si="0"/>
        <v>-6.5393228300321205E-3</v>
      </c>
      <c r="E32" s="3"/>
    </row>
    <row r="33" spans="1:7" ht="15.75" customHeight="1" x14ac:dyDescent="0.3">
      <c r="C33" s="44">
        <v>400.7</v>
      </c>
      <c r="D33" s="37">
        <f t="shared" si="0"/>
        <v>-5.1986871701167198E-3</v>
      </c>
      <c r="E33" s="3"/>
    </row>
    <row r="34" spans="1:7" ht="15.75" customHeight="1" x14ac:dyDescent="0.3">
      <c r="C34" s="44">
        <v>407.55</v>
      </c>
      <c r="D34" s="37">
        <f t="shared" si="0"/>
        <v>1.1807524441774278E-2</v>
      </c>
      <c r="E34" s="3"/>
    </row>
    <row r="35" spans="1:7" ht="15.75" customHeight="1" x14ac:dyDescent="0.3">
      <c r="C35" s="44">
        <v>405.15</v>
      </c>
      <c r="D35" s="37">
        <f t="shared" si="0"/>
        <v>5.8491437310386812E-3</v>
      </c>
      <c r="E35" s="3"/>
    </row>
    <row r="36" spans="1:7" ht="15.75" customHeight="1" x14ac:dyDescent="0.3">
      <c r="C36" s="44">
        <v>403.05</v>
      </c>
      <c r="D36" s="37">
        <f t="shared" si="0"/>
        <v>6.3556060914519248E-4</v>
      </c>
      <c r="E36" s="3"/>
    </row>
    <row r="37" spans="1:7" ht="15.75" customHeight="1" x14ac:dyDescent="0.3">
      <c r="C37" s="44">
        <v>402.83</v>
      </c>
      <c r="D37" s="37">
        <f t="shared" si="0"/>
        <v>8.9375710661036072E-5</v>
      </c>
      <c r="E37" s="3"/>
    </row>
    <row r="38" spans="1:7" ht="15.75" customHeight="1" x14ac:dyDescent="0.3">
      <c r="C38" s="44">
        <v>402.81</v>
      </c>
      <c r="D38" s="37">
        <f t="shared" si="0"/>
        <v>3.972253807161863E-5</v>
      </c>
      <c r="E38" s="3"/>
    </row>
    <row r="39" spans="1:7" ht="15.75" customHeight="1" x14ac:dyDescent="0.3">
      <c r="C39" s="44">
        <v>402.23</v>
      </c>
      <c r="D39" s="37">
        <f t="shared" si="0"/>
        <v>-1.4002194670227573E-3</v>
      </c>
      <c r="E39" s="3"/>
    </row>
    <row r="40" spans="1:7" ht="15.75" customHeight="1" x14ac:dyDescent="0.3">
      <c r="C40" s="44">
        <v>403.09</v>
      </c>
      <c r="D40" s="37">
        <f t="shared" si="0"/>
        <v>7.3486695432402739E-4</v>
      </c>
      <c r="E40" s="3"/>
    </row>
    <row r="41" spans="1:7" ht="15.75" customHeight="1" x14ac:dyDescent="0.3">
      <c r="C41" s="44">
        <v>404.15</v>
      </c>
      <c r="D41" s="37">
        <f t="shared" si="0"/>
        <v>3.3664851015655513E-3</v>
      </c>
      <c r="E41" s="3"/>
    </row>
    <row r="42" spans="1:7" ht="15.75" customHeight="1" x14ac:dyDescent="0.3">
      <c r="C42" s="44">
        <v>395.64</v>
      </c>
      <c r="D42" s="37">
        <f t="shared" si="0"/>
        <v>-1.7760939835250764E-2</v>
      </c>
      <c r="E42" s="3"/>
    </row>
    <row r="43" spans="1:7" ht="16.5" customHeight="1" x14ac:dyDescent="0.3">
      <c r="C43" s="45">
        <v>401.04</v>
      </c>
      <c r="D43" s="38">
        <f t="shared" si="0"/>
        <v>-4.354583236095777E-3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1" t="s">
        <v>38</v>
      </c>
      <c r="C45" s="32">
        <f>SUM(C24:C44)</f>
        <v>8055.8799999999992</v>
      </c>
      <c r="D45" s="27"/>
      <c r="E45" s="4"/>
    </row>
    <row r="46" spans="1:7" ht="17.25" customHeight="1" x14ac:dyDescent="0.3">
      <c r="B46" s="31" t="s">
        <v>39</v>
      </c>
      <c r="C46" s="33">
        <f>AVERAGE(C24:C44)</f>
        <v>402.79399999999998</v>
      </c>
      <c r="E46" s="6"/>
    </row>
    <row r="47" spans="1:7" ht="17.25" customHeight="1" x14ac:dyDescent="0.3">
      <c r="A47" s="10"/>
      <c r="B47" s="28"/>
      <c r="D47" s="8"/>
      <c r="E47" s="6"/>
    </row>
    <row r="48" spans="1:7" ht="33.75" customHeight="1" x14ac:dyDescent="0.3">
      <c r="B48" s="41" t="s">
        <v>39</v>
      </c>
      <c r="C48" s="34" t="s">
        <v>40</v>
      </c>
      <c r="D48" s="29"/>
      <c r="G48" s="8"/>
    </row>
    <row r="49" spans="1:6" ht="17.25" customHeight="1" x14ac:dyDescent="0.3">
      <c r="B49" s="256">
        <f>C46</f>
        <v>402.79399999999998</v>
      </c>
      <c r="C49" s="42">
        <f>-IF(C46&lt;=80,10%,IF(C46&lt;250,7.5%,5%))</f>
        <v>-0.05</v>
      </c>
      <c r="D49" s="30">
        <f>IF(C46&lt;=80,C46*0.9,IF(C46&lt;250,C46*0.925,C46*0.95))</f>
        <v>382.65429999999998</v>
      </c>
    </row>
    <row r="50" spans="1:6" ht="17.25" customHeight="1" x14ac:dyDescent="0.3">
      <c r="B50" s="257"/>
      <c r="C50" s="43">
        <f>IF(C46&lt;=80, 10%, IF(C46&lt;250, 7.5%, 5%))</f>
        <v>0.05</v>
      </c>
      <c r="D50" s="30">
        <f>IF(C46&lt;=80, C46*1.1, IF(C46&lt;250, C46*1.075, C46*1.05))</f>
        <v>422.93369999999999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22</v>
      </c>
      <c r="C52" s="17"/>
      <c r="D52" s="18" t="s">
        <v>23</v>
      </c>
      <c r="E52" s="19"/>
      <c r="F52" s="18" t="s">
        <v>24</v>
      </c>
    </row>
    <row r="53" spans="1:6" ht="34.5" customHeight="1" x14ac:dyDescent="0.3">
      <c r="A53" s="20" t="s">
        <v>25</v>
      </c>
      <c r="B53" s="22" t="s">
        <v>129</v>
      </c>
      <c r="C53" s="21"/>
      <c r="D53" s="22" t="s">
        <v>128</v>
      </c>
      <c r="E53" s="11"/>
      <c r="F53" s="22"/>
    </row>
    <row r="54" spans="1:6" ht="34.5" customHeight="1" x14ac:dyDescent="0.3">
      <c r="A54" s="20" t="s">
        <v>26</v>
      </c>
      <c r="B54" s="23"/>
      <c r="C54" s="24"/>
      <c r="D54" s="23"/>
      <c r="E54" s="11"/>
      <c r="F54" s="2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3" sqref="B3"/>
    </sheetView>
  </sheetViews>
  <sheetFormatPr defaultRowHeight="13.5" x14ac:dyDescent="0.25"/>
  <cols>
    <col min="1" max="1" width="27.5703125" style="47" customWidth="1"/>
    <col min="2" max="2" width="20.42578125" style="47" customWidth="1"/>
    <col min="3" max="3" width="31.85546875" style="47" customWidth="1"/>
    <col min="4" max="4" width="25.85546875" style="47" customWidth="1"/>
    <col min="5" max="5" width="25.7109375" style="47" customWidth="1"/>
    <col min="6" max="6" width="23.140625" style="47" customWidth="1"/>
    <col min="7" max="7" width="28.42578125" style="47" customWidth="1"/>
    <col min="8" max="8" width="21.5703125" style="47" customWidth="1"/>
    <col min="9" max="9" width="9.140625" style="47" customWidth="1"/>
    <col min="10" max="256" width="9.140625" style="49"/>
    <col min="257" max="257" width="27.5703125" style="49" customWidth="1"/>
    <col min="258" max="258" width="20.42578125" style="49" customWidth="1"/>
    <col min="259" max="259" width="31.85546875" style="49" customWidth="1"/>
    <col min="260" max="260" width="25.85546875" style="49" customWidth="1"/>
    <col min="261" max="261" width="25.7109375" style="49" customWidth="1"/>
    <col min="262" max="262" width="23.140625" style="49" customWidth="1"/>
    <col min="263" max="263" width="28.42578125" style="49" customWidth="1"/>
    <col min="264" max="264" width="21.5703125" style="49" customWidth="1"/>
    <col min="265" max="265" width="9.140625" style="49" customWidth="1"/>
    <col min="266" max="512" width="9.140625" style="49"/>
    <col min="513" max="513" width="27.5703125" style="49" customWidth="1"/>
    <col min="514" max="514" width="20.42578125" style="49" customWidth="1"/>
    <col min="515" max="515" width="31.85546875" style="49" customWidth="1"/>
    <col min="516" max="516" width="25.85546875" style="49" customWidth="1"/>
    <col min="517" max="517" width="25.7109375" style="49" customWidth="1"/>
    <col min="518" max="518" width="23.140625" style="49" customWidth="1"/>
    <col min="519" max="519" width="28.42578125" style="49" customWidth="1"/>
    <col min="520" max="520" width="21.5703125" style="49" customWidth="1"/>
    <col min="521" max="521" width="9.140625" style="49" customWidth="1"/>
    <col min="522" max="768" width="9.140625" style="49"/>
    <col min="769" max="769" width="27.5703125" style="49" customWidth="1"/>
    <col min="770" max="770" width="20.42578125" style="49" customWidth="1"/>
    <col min="771" max="771" width="31.85546875" style="49" customWidth="1"/>
    <col min="772" max="772" width="25.85546875" style="49" customWidth="1"/>
    <col min="773" max="773" width="25.7109375" style="49" customWidth="1"/>
    <col min="774" max="774" width="23.140625" style="49" customWidth="1"/>
    <col min="775" max="775" width="28.42578125" style="49" customWidth="1"/>
    <col min="776" max="776" width="21.5703125" style="49" customWidth="1"/>
    <col min="777" max="777" width="9.140625" style="49" customWidth="1"/>
    <col min="778" max="1024" width="9.140625" style="49"/>
    <col min="1025" max="1025" width="27.5703125" style="49" customWidth="1"/>
    <col min="1026" max="1026" width="20.42578125" style="49" customWidth="1"/>
    <col min="1027" max="1027" width="31.85546875" style="49" customWidth="1"/>
    <col min="1028" max="1028" width="25.85546875" style="49" customWidth="1"/>
    <col min="1029" max="1029" width="25.7109375" style="49" customWidth="1"/>
    <col min="1030" max="1030" width="23.140625" style="49" customWidth="1"/>
    <col min="1031" max="1031" width="28.42578125" style="49" customWidth="1"/>
    <col min="1032" max="1032" width="21.5703125" style="49" customWidth="1"/>
    <col min="1033" max="1033" width="9.140625" style="49" customWidth="1"/>
    <col min="1034" max="1280" width="9.140625" style="49"/>
    <col min="1281" max="1281" width="27.5703125" style="49" customWidth="1"/>
    <col min="1282" max="1282" width="20.42578125" style="49" customWidth="1"/>
    <col min="1283" max="1283" width="31.85546875" style="49" customWidth="1"/>
    <col min="1284" max="1284" width="25.85546875" style="49" customWidth="1"/>
    <col min="1285" max="1285" width="25.7109375" style="49" customWidth="1"/>
    <col min="1286" max="1286" width="23.140625" style="49" customWidth="1"/>
    <col min="1287" max="1287" width="28.42578125" style="49" customWidth="1"/>
    <col min="1288" max="1288" width="21.5703125" style="49" customWidth="1"/>
    <col min="1289" max="1289" width="9.140625" style="49" customWidth="1"/>
    <col min="1290" max="1536" width="9.140625" style="49"/>
    <col min="1537" max="1537" width="27.5703125" style="49" customWidth="1"/>
    <col min="1538" max="1538" width="20.42578125" style="49" customWidth="1"/>
    <col min="1539" max="1539" width="31.85546875" style="49" customWidth="1"/>
    <col min="1540" max="1540" width="25.85546875" style="49" customWidth="1"/>
    <col min="1541" max="1541" width="25.7109375" style="49" customWidth="1"/>
    <col min="1542" max="1542" width="23.140625" style="49" customWidth="1"/>
    <col min="1543" max="1543" width="28.42578125" style="49" customWidth="1"/>
    <col min="1544" max="1544" width="21.5703125" style="49" customWidth="1"/>
    <col min="1545" max="1545" width="9.140625" style="49" customWidth="1"/>
    <col min="1546" max="1792" width="9.140625" style="49"/>
    <col min="1793" max="1793" width="27.5703125" style="49" customWidth="1"/>
    <col min="1794" max="1794" width="20.42578125" style="49" customWidth="1"/>
    <col min="1795" max="1795" width="31.85546875" style="49" customWidth="1"/>
    <col min="1796" max="1796" width="25.85546875" style="49" customWidth="1"/>
    <col min="1797" max="1797" width="25.7109375" style="49" customWidth="1"/>
    <col min="1798" max="1798" width="23.140625" style="49" customWidth="1"/>
    <col min="1799" max="1799" width="28.42578125" style="49" customWidth="1"/>
    <col min="1800" max="1800" width="21.5703125" style="49" customWidth="1"/>
    <col min="1801" max="1801" width="9.140625" style="49" customWidth="1"/>
    <col min="1802" max="2048" width="9.140625" style="49"/>
    <col min="2049" max="2049" width="27.5703125" style="49" customWidth="1"/>
    <col min="2050" max="2050" width="20.42578125" style="49" customWidth="1"/>
    <col min="2051" max="2051" width="31.85546875" style="49" customWidth="1"/>
    <col min="2052" max="2052" width="25.85546875" style="49" customWidth="1"/>
    <col min="2053" max="2053" width="25.7109375" style="49" customWidth="1"/>
    <col min="2054" max="2054" width="23.140625" style="49" customWidth="1"/>
    <col min="2055" max="2055" width="28.42578125" style="49" customWidth="1"/>
    <col min="2056" max="2056" width="21.5703125" style="49" customWidth="1"/>
    <col min="2057" max="2057" width="9.140625" style="49" customWidth="1"/>
    <col min="2058" max="2304" width="9.140625" style="49"/>
    <col min="2305" max="2305" width="27.5703125" style="49" customWidth="1"/>
    <col min="2306" max="2306" width="20.42578125" style="49" customWidth="1"/>
    <col min="2307" max="2307" width="31.85546875" style="49" customWidth="1"/>
    <col min="2308" max="2308" width="25.85546875" style="49" customWidth="1"/>
    <col min="2309" max="2309" width="25.7109375" style="49" customWidth="1"/>
    <col min="2310" max="2310" width="23.140625" style="49" customWidth="1"/>
    <col min="2311" max="2311" width="28.42578125" style="49" customWidth="1"/>
    <col min="2312" max="2312" width="21.5703125" style="49" customWidth="1"/>
    <col min="2313" max="2313" width="9.140625" style="49" customWidth="1"/>
    <col min="2314" max="2560" width="9.140625" style="49"/>
    <col min="2561" max="2561" width="27.5703125" style="49" customWidth="1"/>
    <col min="2562" max="2562" width="20.42578125" style="49" customWidth="1"/>
    <col min="2563" max="2563" width="31.85546875" style="49" customWidth="1"/>
    <col min="2564" max="2564" width="25.85546875" style="49" customWidth="1"/>
    <col min="2565" max="2565" width="25.7109375" style="49" customWidth="1"/>
    <col min="2566" max="2566" width="23.140625" style="49" customWidth="1"/>
    <col min="2567" max="2567" width="28.42578125" style="49" customWidth="1"/>
    <col min="2568" max="2568" width="21.5703125" style="49" customWidth="1"/>
    <col min="2569" max="2569" width="9.140625" style="49" customWidth="1"/>
    <col min="2570" max="2816" width="9.140625" style="49"/>
    <col min="2817" max="2817" width="27.5703125" style="49" customWidth="1"/>
    <col min="2818" max="2818" width="20.42578125" style="49" customWidth="1"/>
    <col min="2819" max="2819" width="31.85546875" style="49" customWidth="1"/>
    <col min="2820" max="2820" width="25.85546875" style="49" customWidth="1"/>
    <col min="2821" max="2821" width="25.7109375" style="49" customWidth="1"/>
    <col min="2822" max="2822" width="23.140625" style="49" customWidth="1"/>
    <col min="2823" max="2823" width="28.42578125" style="49" customWidth="1"/>
    <col min="2824" max="2824" width="21.5703125" style="49" customWidth="1"/>
    <col min="2825" max="2825" width="9.140625" style="49" customWidth="1"/>
    <col min="2826" max="3072" width="9.140625" style="49"/>
    <col min="3073" max="3073" width="27.5703125" style="49" customWidth="1"/>
    <col min="3074" max="3074" width="20.42578125" style="49" customWidth="1"/>
    <col min="3075" max="3075" width="31.85546875" style="49" customWidth="1"/>
    <col min="3076" max="3076" width="25.85546875" style="49" customWidth="1"/>
    <col min="3077" max="3077" width="25.7109375" style="49" customWidth="1"/>
    <col min="3078" max="3078" width="23.140625" style="49" customWidth="1"/>
    <col min="3079" max="3079" width="28.42578125" style="49" customWidth="1"/>
    <col min="3080" max="3080" width="21.5703125" style="49" customWidth="1"/>
    <col min="3081" max="3081" width="9.140625" style="49" customWidth="1"/>
    <col min="3082" max="3328" width="9.140625" style="49"/>
    <col min="3329" max="3329" width="27.5703125" style="49" customWidth="1"/>
    <col min="3330" max="3330" width="20.42578125" style="49" customWidth="1"/>
    <col min="3331" max="3331" width="31.85546875" style="49" customWidth="1"/>
    <col min="3332" max="3332" width="25.85546875" style="49" customWidth="1"/>
    <col min="3333" max="3333" width="25.7109375" style="49" customWidth="1"/>
    <col min="3334" max="3334" width="23.140625" style="49" customWidth="1"/>
    <col min="3335" max="3335" width="28.42578125" style="49" customWidth="1"/>
    <col min="3336" max="3336" width="21.5703125" style="49" customWidth="1"/>
    <col min="3337" max="3337" width="9.140625" style="49" customWidth="1"/>
    <col min="3338" max="3584" width="9.140625" style="49"/>
    <col min="3585" max="3585" width="27.5703125" style="49" customWidth="1"/>
    <col min="3586" max="3586" width="20.42578125" style="49" customWidth="1"/>
    <col min="3587" max="3587" width="31.85546875" style="49" customWidth="1"/>
    <col min="3588" max="3588" width="25.85546875" style="49" customWidth="1"/>
    <col min="3589" max="3589" width="25.7109375" style="49" customWidth="1"/>
    <col min="3590" max="3590" width="23.140625" style="49" customWidth="1"/>
    <col min="3591" max="3591" width="28.42578125" style="49" customWidth="1"/>
    <col min="3592" max="3592" width="21.5703125" style="49" customWidth="1"/>
    <col min="3593" max="3593" width="9.140625" style="49" customWidth="1"/>
    <col min="3594" max="3840" width="9.140625" style="49"/>
    <col min="3841" max="3841" width="27.5703125" style="49" customWidth="1"/>
    <col min="3842" max="3842" width="20.42578125" style="49" customWidth="1"/>
    <col min="3843" max="3843" width="31.85546875" style="49" customWidth="1"/>
    <col min="3844" max="3844" width="25.85546875" style="49" customWidth="1"/>
    <col min="3845" max="3845" width="25.7109375" style="49" customWidth="1"/>
    <col min="3846" max="3846" width="23.140625" style="49" customWidth="1"/>
    <col min="3847" max="3847" width="28.42578125" style="49" customWidth="1"/>
    <col min="3848" max="3848" width="21.5703125" style="49" customWidth="1"/>
    <col min="3849" max="3849" width="9.140625" style="49" customWidth="1"/>
    <col min="3850" max="4096" width="9.140625" style="49"/>
    <col min="4097" max="4097" width="27.5703125" style="49" customWidth="1"/>
    <col min="4098" max="4098" width="20.42578125" style="49" customWidth="1"/>
    <col min="4099" max="4099" width="31.85546875" style="49" customWidth="1"/>
    <col min="4100" max="4100" width="25.85546875" style="49" customWidth="1"/>
    <col min="4101" max="4101" width="25.7109375" style="49" customWidth="1"/>
    <col min="4102" max="4102" width="23.140625" style="49" customWidth="1"/>
    <col min="4103" max="4103" width="28.42578125" style="49" customWidth="1"/>
    <col min="4104" max="4104" width="21.5703125" style="49" customWidth="1"/>
    <col min="4105" max="4105" width="9.140625" style="49" customWidth="1"/>
    <col min="4106" max="4352" width="9.140625" style="49"/>
    <col min="4353" max="4353" width="27.5703125" style="49" customWidth="1"/>
    <col min="4354" max="4354" width="20.42578125" style="49" customWidth="1"/>
    <col min="4355" max="4355" width="31.85546875" style="49" customWidth="1"/>
    <col min="4356" max="4356" width="25.85546875" style="49" customWidth="1"/>
    <col min="4357" max="4357" width="25.7109375" style="49" customWidth="1"/>
    <col min="4358" max="4358" width="23.140625" style="49" customWidth="1"/>
    <col min="4359" max="4359" width="28.42578125" style="49" customWidth="1"/>
    <col min="4360" max="4360" width="21.5703125" style="49" customWidth="1"/>
    <col min="4361" max="4361" width="9.140625" style="49" customWidth="1"/>
    <col min="4362" max="4608" width="9.140625" style="49"/>
    <col min="4609" max="4609" width="27.5703125" style="49" customWidth="1"/>
    <col min="4610" max="4610" width="20.42578125" style="49" customWidth="1"/>
    <col min="4611" max="4611" width="31.85546875" style="49" customWidth="1"/>
    <col min="4612" max="4612" width="25.85546875" style="49" customWidth="1"/>
    <col min="4613" max="4613" width="25.7109375" style="49" customWidth="1"/>
    <col min="4614" max="4614" width="23.140625" style="49" customWidth="1"/>
    <col min="4615" max="4615" width="28.42578125" style="49" customWidth="1"/>
    <col min="4616" max="4616" width="21.5703125" style="49" customWidth="1"/>
    <col min="4617" max="4617" width="9.140625" style="49" customWidth="1"/>
    <col min="4618" max="4864" width="9.140625" style="49"/>
    <col min="4865" max="4865" width="27.5703125" style="49" customWidth="1"/>
    <col min="4866" max="4866" width="20.42578125" style="49" customWidth="1"/>
    <col min="4867" max="4867" width="31.85546875" style="49" customWidth="1"/>
    <col min="4868" max="4868" width="25.85546875" style="49" customWidth="1"/>
    <col min="4869" max="4869" width="25.7109375" style="49" customWidth="1"/>
    <col min="4870" max="4870" width="23.140625" style="49" customWidth="1"/>
    <col min="4871" max="4871" width="28.42578125" style="49" customWidth="1"/>
    <col min="4872" max="4872" width="21.5703125" style="49" customWidth="1"/>
    <col min="4873" max="4873" width="9.140625" style="49" customWidth="1"/>
    <col min="4874" max="5120" width="9.140625" style="49"/>
    <col min="5121" max="5121" width="27.5703125" style="49" customWidth="1"/>
    <col min="5122" max="5122" width="20.42578125" style="49" customWidth="1"/>
    <col min="5123" max="5123" width="31.85546875" style="49" customWidth="1"/>
    <col min="5124" max="5124" width="25.85546875" style="49" customWidth="1"/>
    <col min="5125" max="5125" width="25.7109375" style="49" customWidth="1"/>
    <col min="5126" max="5126" width="23.140625" style="49" customWidth="1"/>
    <col min="5127" max="5127" width="28.42578125" style="49" customWidth="1"/>
    <col min="5128" max="5128" width="21.5703125" style="49" customWidth="1"/>
    <col min="5129" max="5129" width="9.140625" style="49" customWidth="1"/>
    <col min="5130" max="5376" width="9.140625" style="49"/>
    <col min="5377" max="5377" width="27.5703125" style="49" customWidth="1"/>
    <col min="5378" max="5378" width="20.42578125" style="49" customWidth="1"/>
    <col min="5379" max="5379" width="31.85546875" style="49" customWidth="1"/>
    <col min="5380" max="5380" width="25.85546875" style="49" customWidth="1"/>
    <col min="5381" max="5381" width="25.7109375" style="49" customWidth="1"/>
    <col min="5382" max="5382" width="23.140625" style="49" customWidth="1"/>
    <col min="5383" max="5383" width="28.42578125" style="49" customWidth="1"/>
    <col min="5384" max="5384" width="21.5703125" style="49" customWidth="1"/>
    <col min="5385" max="5385" width="9.140625" style="49" customWidth="1"/>
    <col min="5386" max="5632" width="9.140625" style="49"/>
    <col min="5633" max="5633" width="27.5703125" style="49" customWidth="1"/>
    <col min="5634" max="5634" width="20.42578125" style="49" customWidth="1"/>
    <col min="5635" max="5635" width="31.85546875" style="49" customWidth="1"/>
    <col min="5636" max="5636" width="25.85546875" style="49" customWidth="1"/>
    <col min="5637" max="5637" width="25.7109375" style="49" customWidth="1"/>
    <col min="5638" max="5638" width="23.140625" style="49" customWidth="1"/>
    <col min="5639" max="5639" width="28.42578125" style="49" customWidth="1"/>
    <col min="5640" max="5640" width="21.5703125" style="49" customWidth="1"/>
    <col min="5641" max="5641" width="9.140625" style="49" customWidth="1"/>
    <col min="5642" max="5888" width="9.140625" style="49"/>
    <col min="5889" max="5889" width="27.5703125" style="49" customWidth="1"/>
    <col min="5890" max="5890" width="20.42578125" style="49" customWidth="1"/>
    <col min="5891" max="5891" width="31.85546875" style="49" customWidth="1"/>
    <col min="5892" max="5892" width="25.85546875" style="49" customWidth="1"/>
    <col min="5893" max="5893" width="25.7109375" style="49" customWidth="1"/>
    <col min="5894" max="5894" width="23.140625" style="49" customWidth="1"/>
    <col min="5895" max="5895" width="28.42578125" style="49" customWidth="1"/>
    <col min="5896" max="5896" width="21.5703125" style="49" customWidth="1"/>
    <col min="5897" max="5897" width="9.140625" style="49" customWidth="1"/>
    <col min="5898" max="6144" width="9.140625" style="49"/>
    <col min="6145" max="6145" width="27.5703125" style="49" customWidth="1"/>
    <col min="6146" max="6146" width="20.42578125" style="49" customWidth="1"/>
    <col min="6147" max="6147" width="31.85546875" style="49" customWidth="1"/>
    <col min="6148" max="6148" width="25.85546875" style="49" customWidth="1"/>
    <col min="6149" max="6149" width="25.7109375" style="49" customWidth="1"/>
    <col min="6150" max="6150" width="23.140625" style="49" customWidth="1"/>
    <col min="6151" max="6151" width="28.42578125" style="49" customWidth="1"/>
    <col min="6152" max="6152" width="21.5703125" style="49" customWidth="1"/>
    <col min="6153" max="6153" width="9.140625" style="49" customWidth="1"/>
    <col min="6154" max="6400" width="9.140625" style="49"/>
    <col min="6401" max="6401" width="27.5703125" style="49" customWidth="1"/>
    <col min="6402" max="6402" width="20.42578125" style="49" customWidth="1"/>
    <col min="6403" max="6403" width="31.85546875" style="49" customWidth="1"/>
    <col min="6404" max="6404" width="25.85546875" style="49" customWidth="1"/>
    <col min="6405" max="6405" width="25.7109375" style="49" customWidth="1"/>
    <col min="6406" max="6406" width="23.140625" style="49" customWidth="1"/>
    <col min="6407" max="6407" width="28.42578125" style="49" customWidth="1"/>
    <col min="6408" max="6408" width="21.5703125" style="49" customWidth="1"/>
    <col min="6409" max="6409" width="9.140625" style="49" customWidth="1"/>
    <col min="6410" max="6656" width="9.140625" style="49"/>
    <col min="6657" max="6657" width="27.5703125" style="49" customWidth="1"/>
    <col min="6658" max="6658" width="20.42578125" style="49" customWidth="1"/>
    <col min="6659" max="6659" width="31.85546875" style="49" customWidth="1"/>
    <col min="6660" max="6660" width="25.85546875" style="49" customWidth="1"/>
    <col min="6661" max="6661" width="25.7109375" style="49" customWidth="1"/>
    <col min="6662" max="6662" width="23.140625" style="49" customWidth="1"/>
    <col min="6663" max="6663" width="28.42578125" style="49" customWidth="1"/>
    <col min="6664" max="6664" width="21.5703125" style="49" customWidth="1"/>
    <col min="6665" max="6665" width="9.140625" style="49" customWidth="1"/>
    <col min="6666" max="6912" width="9.140625" style="49"/>
    <col min="6913" max="6913" width="27.5703125" style="49" customWidth="1"/>
    <col min="6914" max="6914" width="20.42578125" style="49" customWidth="1"/>
    <col min="6915" max="6915" width="31.85546875" style="49" customWidth="1"/>
    <col min="6916" max="6916" width="25.85546875" style="49" customWidth="1"/>
    <col min="6917" max="6917" width="25.7109375" style="49" customWidth="1"/>
    <col min="6918" max="6918" width="23.140625" style="49" customWidth="1"/>
    <col min="6919" max="6919" width="28.42578125" style="49" customWidth="1"/>
    <col min="6920" max="6920" width="21.5703125" style="49" customWidth="1"/>
    <col min="6921" max="6921" width="9.140625" style="49" customWidth="1"/>
    <col min="6922" max="7168" width="9.140625" style="49"/>
    <col min="7169" max="7169" width="27.5703125" style="49" customWidth="1"/>
    <col min="7170" max="7170" width="20.42578125" style="49" customWidth="1"/>
    <col min="7171" max="7171" width="31.85546875" style="49" customWidth="1"/>
    <col min="7172" max="7172" width="25.85546875" style="49" customWidth="1"/>
    <col min="7173" max="7173" width="25.7109375" style="49" customWidth="1"/>
    <col min="7174" max="7174" width="23.140625" style="49" customWidth="1"/>
    <col min="7175" max="7175" width="28.42578125" style="49" customWidth="1"/>
    <col min="7176" max="7176" width="21.5703125" style="49" customWidth="1"/>
    <col min="7177" max="7177" width="9.140625" style="49" customWidth="1"/>
    <col min="7178" max="7424" width="9.140625" style="49"/>
    <col min="7425" max="7425" width="27.5703125" style="49" customWidth="1"/>
    <col min="7426" max="7426" width="20.42578125" style="49" customWidth="1"/>
    <col min="7427" max="7427" width="31.85546875" style="49" customWidth="1"/>
    <col min="7428" max="7428" width="25.85546875" style="49" customWidth="1"/>
    <col min="7429" max="7429" width="25.7109375" style="49" customWidth="1"/>
    <col min="7430" max="7430" width="23.140625" style="49" customWidth="1"/>
    <col min="7431" max="7431" width="28.42578125" style="49" customWidth="1"/>
    <col min="7432" max="7432" width="21.5703125" style="49" customWidth="1"/>
    <col min="7433" max="7433" width="9.140625" style="49" customWidth="1"/>
    <col min="7434" max="7680" width="9.140625" style="49"/>
    <col min="7681" max="7681" width="27.5703125" style="49" customWidth="1"/>
    <col min="7682" max="7682" width="20.42578125" style="49" customWidth="1"/>
    <col min="7683" max="7683" width="31.85546875" style="49" customWidth="1"/>
    <col min="7684" max="7684" width="25.85546875" style="49" customWidth="1"/>
    <col min="7685" max="7685" width="25.7109375" style="49" customWidth="1"/>
    <col min="7686" max="7686" width="23.140625" style="49" customWidth="1"/>
    <col min="7687" max="7687" width="28.42578125" style="49" customWidth="1"/>
    <col min="7688" max="7688" width="21.5703125" style="49" customWidth="1"/>
    <col min="7689" max="7689" width="9.140625" style="49" customWidth="1"/>
    <col min="7690" max="7936" width="9.140625" style="49"/>
    <col min="7937" max="7937" width="27.5703125" style="49" customWidth="1"/>
    <col min="7938" max="7938" width="20.42578125" style="49" customWidth="1"/>
    <col min="7939" max="7939" width="31.85546875" style="49" customWidth="1"/>
    <col min="7940" max="7940" width="25.85546875" style="49" customWidth="1"/>
    <col min="7941" max="7941" width="25.7109375" style="49" customWidth="1"/>
    <col min="7942" max="7942" width="23.140625" style="49" customWidth="1"/>
    <col min="7943" max="7943" width="28.42578125" style="49" customWidth="1"/>
    <col min="7944" max="7944" width="21.5703125" style="49" customWidth="1"/>
    <col min="7945" max="7945" width="9.140625" style="49" customWidth="1"/>
    <col min="7946" max="8192" width="9.140625" style="49"/>
    <col min="8193" max="8193" width="27.5703125" style="49" customWidth="1"/>
    <col min="8194" max="8194" width="20.42578125" style="49" customWidth="1"/>
    <col min="8195" max="8195" width="31.85546875" style="49" customWidth="1"/>
    <col min="8196" max="8196" width="25.85546875" style="49" customWidth="1"/>
    <col min="8197" max="8197" width="25.7109375" style="49" customWidth="1"/>
    <col min="8198" max="8198" width="23.140625" style="49" customWidth="1"/>
    <col min="8199" max="8199" width="28.42578125" style="49" customWidth="1"/>
    <col min="8200" max="8200" width="21.5703125" style="49" customWidth="1"/>
    <col min="8201" max="8201" width="9.140625" style="49" customWidth="1"/>
    <col min="8202" max="8448" width="9.140625" style="49"/>
    <col min="8449" max="8449" width="27.5703125" style="49" customWidth="1"/>
    <col min="8450" max="8450" width="20.42578125" style="49" customWidth="1"/>
    <col min="8451" max="8451" width="31.85546875" style="49" customWidth="1"/>
    <col min="8452" max="8452" width="25.85546875" style="49" customWidth="1"/>
    <col min="8453" max="8453" width="25.7109375" style="49" customWidth="1"/>
    <col min="8454" max="8454" width="23.140625" style="49" customWidth="1"/>
    <col min="8455" max="8455" width="28.42578125" style="49" customWidth="1"/>
    <col min="8456" max="8456" width="21.5703125" style="49" customWidth="1"/>
    <col min="8457" max="8457" width="9.140625" style="49" customWidth="1"/>
    <col min="8458" max="8704" width="9.140625" style="49"/>
    <col min="8705" max="8705" width="27.5703125" style="49" customWidth="1"/>
    <col min="8706" max="8706" width="20.42578125" style="49" customWidth="1"/>
    <col min="8707" max="8707" width="31.85546875" style="49" customWidth="1"/>
    <col min="8708" max="8708" width="25.85546875" style="49" customWidth="1"/>
    <col min="8709" max="8709" width="25.7109375" style="49" customWidth="1"/>
    <col min="8710" max="8710" width="23.140625" style="49" customWidth="1"/>
    <col min="8711" max="8711" width="28.42578125" style="49" customWidth="1"/>
    <col min="8712" max="8712" width="21.5703125" style="49" customWidth="1"/>
    <col min="8713" max="8713" width="9.140625" style="49" customWidth="1"/>
    <col min="8714" max="8960" width="9.140625" style="49"/>
    <col min="8961" max="8961" width="27.5703125" style="49" customWidth="1"/>
    <col min="8962" max="8962" width="20.42578125" style="49" customWidth="1"/>
    <col min="8963" max="8963" width="31.85546875" style="49" customWidth="1"/>
    <col min="8964" max="8964" width="25.85546875" style="49" customWidth="1"/>
    <col min="8965" max="8965" width="25.7109375" style="49" customWidth="1"/>
    <col min="8966" max="8966" width="23.140625" style="49" customWidth="1"/>
    <col min="8967" max="8967" width="28.42578125" style="49" customWidth="1"/>
    <col min="8968" max="8968" width="21.5703125" style="49" customWidth="1"/>
    <col min="8969" max="8969" width="9.140625" style="49" customWidth="1"/>
    <col min="8970" max="9216" width="9.140625" style="49"/>
    <col min="9217" max="9217" width="27.5703125" style="49" customWidth="1"/>
    <col min="9218" max="9218" width="20.42578125" style="49" customWidth="1"/>
    <col min="9219" max="9219" width="31.85546875" style="49" customWidth="1"/>
    <col min="9220" max="9220" width="25.85546875" style="49" customWidth="1"/>
    <col min="9221" max="9221" width="25.7109375" style="49" customWidth="1"/>
    <col min="9222" max="9222" width="23.140625" style="49" customWidth="1"/>
    <col min="9223" max="9223" width="28.42578125" style="49" customWidth="1"/>
    <col min="9224" max="9224" width="21.5703125" style="49" customWidth="1"/>
    <col min="9225" max="9225" width="9.140625" style="49" customWidth="1"/>
    <col min="9226" max="9472" width="9.140625" style="49"/>
    <col min="9473" max="9473" width="27.5703125" style="49" customWidth="1"/>
    <col min="9474" max="9474" width="20.42578125" style="49" customWidth="1"/>
    <col min="9475" max="9475" width="31.85546875" style="49" customWidth="1"/>
    <col min="9476" max="9476" width="25.85546875" style="49" customWidth="1"/>
    <col min="9477" max="9477" width="25.7109375" style="49" customWidth="1"/>
    <col min="9478" max="9478" width="23.140625" style="49" customWidth="1"/>
    <col min="9479" max="9479" width="28.42578125" style="49" customWidth="1"/>
    <col min="9480" max="9480" width="21.5703125" style="49" customWidth="1"/>
    <col min="9481" max="9481" width="9.140625" style="49" customWidth="1"/>
    <col min="9482" max="9728" width="9.140625" style="49"/>
    <col min="9729" max="9729" width="27.5703125" style="49" customWidth="1"/>
    <col min="9730" max="9730" width="20.42578125" style="49" customWidth="1"/>
    <col min="9731" max="9731" width="31.85546875" style="49" customWidth="1"/>
    <col min="9732" max="9732" width="25.85546875" style="49" customWidth="1"/>
    <col min="9733" max="9733" width="25.7109375" style="49" customWidth="1"/>
    <col min="9734" max="9734" width="23.140625" style="49" customWidth="1"/>
    <col min="9735" max="9735" width="28.42578125" style="49" customWidth="1"/>
    <col min="9736" max="9736" width="21.5703125" style="49" customWidth="1"/>
    <col min="9737" max="9737" width="9.140625" style="49" customWidth="1"/>
    <col min="9738" max="9984" width="9.140625" style="49"/>
    <col min="9985" max="9985" width="27.5703125" style="49" customWidth="1"/>
    <col min="9986" max="9986" width="20.42578125" style="49" customWidth="1"/>
    <col min="9987" max="9987" width="31.85546875" style="49" customWidth="1"/>
    <col min="9988" max="9988" width="25.85546875" style="49" customWidth="1"/>
    <col min="9989" max="9989" width="25.7109375" style="49" customWidth="1"/>
    <col min="9990" max="9990" width="23.140625" style="49" customWidth="1"/>
    <col min="9991" max="9991" width="28.42578125" style="49" customWidth="1"/>
    <col min="9992" max="9992" width="21.5703125" style="49" customWidth="1"/>
    <col min="9993" max="9993" width="9.140625" style="49" customWidth="1"/>
    <col min="9994" max="10240" width="9.140625" style="49"/>
    <col min="10241" max="10241" width="27.5703125" style="49" customWidth="1"/>
    <col min="10242" max="10242" width="20.42578125" style="49" customWidth="1"/>
    <col min="10243" max="10243" width="31.85546875" style="49" customWidth="1"/>
    <col min="10244" max="10244" width="25.85546875" style="49" customWidth="1"/>
    <col min="10245" max="10245" width="25.7109375" style="49" customWidth="1"/>
    <col min="10246" max="10246" width="23.140625" style="49" customWidth="1"/>
    <col min="10247" max="10247" width="28.42578125" style="49" customWidth="1"/>
    <col min="10248" max="10248" width="21.5703125" style="49" customWidth="1"/>
    <col min="10249" max="10249" width="9.140625" style="49" customWidth="1"/>
    <col min="10250" max="10496" width="9.140625" style="49"/>
    <col min="10497" max="10497" width="27.5703125" style="49" customWidth="1"/>
    <col min="10498" max="10498" width="20.42578125" style="49" customWidth="1"/>
    <col min="10499" max="10499" width="31.85546875" style="49" customWidth="1"/>
    <col min="10500" max="10500" width="25.85546875" style="49" customWidth="1"/>
    <col min="10501" max="10501" width="25.7109375" style="49" customWidth="1"/>
    <col min="10502" max="10502" width="23.140625" style="49" customWidth="1"/>
    <col min="10503" max="10503" width="28.42578125" style="49" customWidth="1"/>
    <col min="10504" max="10504" width="21.5703125" style="49" customWidth="1"/>
    <col min="10505" max="10505" width="9.140625" style="49" customWidth="1"/>
    <col min="10506" max="10752" width="9.140625" style="49"/>
    <col min="10753" max="10753" width="27.5703125" style="49" customWidth="1"/>
    <col min="10754" max="10754" width="20.42578125" style="49" customWidth="1"/>
    <col min="10755" max="10755" width="31.85546875" style="49" customWidth="1"/>
    <col min="10756" max="10756" width="25.85546875" style="49" customWidth="1"/>
    <col min="10757" max="10757" width="25.7109375" style="49" customWidth="1"/>
    <col min="10758" max="10758" width="23.140625" style="49" customWidth="1"/>
    <col min="10759" max="10759" width="28.42578125" style="49" customWidth="1"/>
    <col min="10760" max="10760" width="21.5703125" style="49" customWidth="1"/>
    <col min="10761" max="10761" width="9.140625" style="49" customWidth="1"/>
    <col min="10762" max="11008" width="9.140625" style="49"/>
    <col min="11009" max="11009" width="27.5703125" style="49" customWidth="1"/>
    <col min="11010" max="11010" width="20.42578125" style="49" customWidth="1"/>
    <col min="11011" max="11011" width="31.85546875" style="49" customWidth="1"/>
    <col min="11012" max="11012" width="25.85546875" style="49" customWidth="1"/>
    <col min="11013" max="11013" width="25.7109375" style="49" customWidth="1"/>
    <col min="11014" max="11014" width="23.140625" style="49" customWidth="1"/>
    <col min="11015" max="11015" width="28.42578125" style="49" customWidth="1"/>
    <col min="11016" max="11016" width="21.5703125" style="49" customWidth="1"/>
    <col min="11017" max="11017" width="9.140625" style="49" customWidth="1"/>
    <col min="11018" max="11264" width="9.140625" style="49"/>
    <col min="11265" max="11265" width="27.5703125" style="49" customWidth="1"/>
    <col min="11266" max="11266" width="20.42578125" style="49" customWidth="1"/>
    <col min="11267" max="11267" width="31.85546875" style="49" customWidth="1"/>
    <col min="11268" max="11268" width="25.85546875" style="49" customWidth="1"/>
    <col min="11269" max="11269" width="25.7109375" style="49" customWidth="1"/>
    <col min="11270" max="11270" width="23.140625" style="49" customWidth="1"/>
    <col min="11271" max="11271" width="28.42578125" style="49" customWidth="1"/>
    <col min="11272" max="11272" width="21.5703125" style="49" customWidth="1"/>
    <col min="11273" max="11273" width="9.140625" style="49" customWidth="1"/>
    <col min="11274" max="11520" width="9.140625" style="49"/>
    <col min="11521" max="11521" width="27.5703125" style="49" customWidth="1"/>
    <col min="11522" max="11522" width="20.42578125" style="49" customWidth="1"/>
    <col min="11523" max="11523" width="31.85546875" style="49" customWidth="1"/>
    <col min="11524" max="11524" width="25.85546875" style="49" customWidth="1"/>
    <col min="11525" max="11525" width="25.7109375" style="49" customWidth="1"/>
    <col min="11526" max="11526" width="23.140625" style="49" customWidth="1"/>
    <col min="11527" max="11527" width="28.42578125" style="49" customWidth="1"/>
    <col min="11528" max="11528" width="21.5703125" style="49" customWidth="1"/>
    <col min="11529" max="11529" width="9.140625" style="49" customWidth="1"/>
    <col min="11530" max="11776" width="9.140625" style="49"/>
    <col min="11777" max="11777" width="27.5703125" style="49" customWidth="1"/>
    <col min="11778" max="11778" width="20.42578125" style="49" customWidth="1"/>
    <col min="11779" max="11779" width="31.85546875" style="49" customWidth="1"/>
    <col min="11780" max="11780" width="25.85546875" style="49" customWidth="1"/>
    <col min="11781" max="11781" width="25.7109375" style="49" customWidth="1"/>
    <col min="11782" max="11782" width="23.140625" style="49" customWidth="1"/>
    <col min="11783" max="11783" width="28.42578125" style="49" customWidth="1"/>
    <col min="11784" max="11784" width="21.5703125" style="49" customWidth="1"/>
    <col min="11785" max="11785" width="9.140625" style="49" customWidth="1"/>
    <col min="11786" max="12032" width="9.140625" style="49"/>
    <col min="12033" max="12033" width="27.5703125" style="49" customWidth="1"/>
    <col min="12034" max="12034" width="20.42578125" style="49" customWidth="1"/>
    <col min="12035" max="12035" width="31.85546875" style="49" customWidth="1"/>
    <col min="12036" max="12036" width="25.85546875" style="49" customWidth="1"/>
    <col min="12037" max="12037" width="25.7109375" style="49" customWidth="1"/>
    <col min="12038" max="12038" width="23.140625" style="49" customWidth="1"/>
    <col min="12039" max="12039" width="28.42578125" style="49" customWidth="1"/>
    <col min="12040" max="12040" width="21.5703125" style="49" customWidth="1"/>
    <col min="12041" max="12041" width="9.140625" style="49" customWidth="1"/>
    <col min="12042" max="12288" width="9.140625" style="49"/>
    <col min="12289" max="12289" width="27.5703125" style="49" customWidth="1"/>
    <col min="12290" max="12290" width="20.42578125" style="49" customWidth="1"/>
    <col min="12291" max="12291" width="31.85546875" style="49" customWidth="1"/>
    <col min="12292" max="12292" width="25.85546875" style="49" customWidth="1"/>
    <col min="12293" max="12293" width="25.7109375" style="49" customWidth="1"/>
    <col min="12294" max="12294" width="23.140625" style="49" customWidth="1"/>
    <col min="12295" max="12295" width="28.42578125" style="49" customWidth="1"/>
    <col min="12296" max="12296" width="21.5703125" style="49" customWidth="1"/>
    <col min="12297" max="12297" width="9.140625" style="49" customWidth="1"/>
    <col min="12298" max="12544" width="9.140625" style="49"/>
    <col min="12545" max="12545" width="27.5703125" style="49" customWidth="1"/>
    <col min="12546" max="12546" width="20.42578125" style="49" customWidth="1"/>
    <col min="12547" max="12547" width="31.85546875" style="49" customWidth="1"/>
    <col min="12548" max="12548" width="25.85546875" style="49" customWidth="1"/>
    <col min="12549" max="12549" width="25.7109375" style="49" customWidth="1"/>
    <col min="12550" max="12550" width="23.140625" style="49" customWidth="1"/>
    <col min="12551" max="12551" width="28.42578125" style="49" customWidth="1"/>
    <col min="12552" max="12552" width="21.5703125" style="49" customWidth="1"/>
    <col min="12553" max="12553" width="9.140625" style="49" customWidth="1"/>
    <col min="12554" max="12800" width="9.140625" style="49"/>
    <col min="12801" max="12801" width="27.5703125" style="49" customWidth="1"/>
    <col min="12802" max="12802" width="20.42578125" style="49" customWidth="1"/>
    <col min="12803" max="12803" width="31.85546875" style="49" customWidth="1"/>
    <col min="12804" max="12804" width="25.85546875" style="49" customWidth="1"/>
    <col min="12805" max="12805" width="25.7109375" style="49" customWidth="1"/>
    <col min="12806" max="12806" width="23.140625" style="49" customWidth="1"/>
    <col min="12807" max="12807" width="28.42578125" style="49" customWidth="1"/>
    <col min="12808" max="12808" width="21.5703125" style="49" customWidth="1"/>
    <col min="12809" max="12809" width="9.140625" style="49" customWidth="1"/>
    <col min="12810" max="13056" width="9.140625" style="49"/>
    <col min="13057" max="13057" width="27.5703125" style="49" customWidth="1"/>
    <col min="13058" max="13058" width="20.42578125" style="49" customWidth="1"/>
    <col min="13059" max="13059" width="31.85546875" style="49" customWidth="1"/>
    <col min="13060" max="13060" width="25.85546875" style="49" customWidth="1"/>
    <col min="13061" max="13061" width="25.7109375" style="49" customWidth="1"/>
    <col min="13062" max="13062" width="23.140625" style="49" customWidth="1"/>
    <col min="13063" max="13063" width="28.42578125" style="49" customWidth="1"/>
    <col min="13064" max="13064" width="21.5703125" style="49" customWidth="1"/>
    <col min="13065" max="13065" width="9.140625" style="49" customWidth="1"/>
    <col min="13066" max="13312" width="9.140625" style="49"/>
    <col min="13313" max="13313" width="27.5703125" style="49" customWidth="1"/>
    <col min="13314" max="13314" width="20.42578125" style="49" customWidth="1"/>
    <col min="13315" max="13315" width="31.85546875" style="49" customWidth="1"/>
    <col min="13316" max="13316" width="25.85546875" style="49" customWidth="1"/>
    <col min="13317" max="13317" width="25.7109375" style="49" customWidth="1"/>
    <col min="13318" max="13318" width="23.140625" style="49" customWidth="1"/>
    <col min="13319" max="13319" width="28.42578125" style="49" customWidth="1"/>
    <col min="13320" max="13320" width="21.5703125" style="49" customWidth="1"/>
    <col min="13321" max="13321" width="9.140625" style="49" customWidth="1"/>
    <col min="13322" max="13568" width="9.140625" style="49"/>
    <col min="13569" max="13569" width="27.5703125" style="49" customWidth="1"/>
    <col min="13570" max="13570" width="20.42578125" style="49" customWidth="1"/>
    <col min="13571" max="13571" width="31.85546875" style="49" customWidth="1"/>
    <col min="13572" max="13572" width="25.85546875" style="49" customWidth="1"/>
    <col min="13573" max="13573" width="25.7109375" style="49" customWidth="1"/>
    <col min="13574" max="13574" width="23.140625" style="49" customWidth="1"/>
    <col min="13575" max="13575" width="28.42578125" style="49" customWidth="1"/>
    <col min="13576" max="13576" width="21.5703125" style="49" customWidth="1"/>
    <col min="13577" max="13577" width="9.140625" style="49" customWidth="1"/>
    <col min="13578" max="13824" width="9.140625" style="49"/>
    <col min="13825" max="13825" width="27.5703125" style="49" customWidth="1"/>
    <col min="13826" max="13826" width="20.42578125" style="49" customWidth="1"/>
    <col min="13827" max="13827" width="31.85546875" style="49" customWidth="1"/>
    <col min="13828" max="13828" width="25.85546875" style="49" customWidth="1"/>
    <col min="13829" max="13829" width="25.7109375" style="49" customWidth="1"/>
    <col min="13830" max="13830" width="23.140625" style="49" customWidth="1"/>
    <col min="13831" max="13831" width="28.42578125" style="49" customWidth="1"/>
    <col min="13832" max="13832" width="21.5703125" style="49" customWidth="1"/>
    <col min="13833" max="13833" width="9.140625" style="49" customWidth="1"/>
    <col min="13834" max="14080" width="9.140625" style="49"/>
    <col min="14081" max="14081" width="27.5703125" style="49" customWidth="1"/>
    <col min="14082" max="14082" width="20.42578125" style="49" customWidth="1"/>
    <col min="14083" max="14083" width="31.85546875" style="49" customWidth="1"/>
    <col min="14084" max="14084" width="25.85546875" style="49" customWidth="1"/>
    <col min="14085" max="14085" width="25.7109375" style="49" customWidth="1"/>
    <col min="14086" max="14086" width="23.140625" style="49" customWidth="1"/>
    <col min="14087" max="14087" width="28.42578125" style="49" customWidth="1"/>
    <col min="14088" max="14088" width="21.5703125" style="49" customWidth="1"/>
    <col min="14089" max="14089" width="9.140625" style="49" customWidth="1"/>
    <col min="14090" max="14336" width="9.140625" style="49"/>
    <col min="14337" max="14337" width="27.5703125" style="49" customWidth="1"/>
    <col min="14338" max="14338" width="20.42578125" style="49" customWidth="1"/>
    <col min="14339" max="14339" width="31.85546875" style="49" customWidth="1"/>
    <col min="14340" max="14340" width="25.85546875" style="49" customWidth="1"/>
    <col min="14341" max="14341" width="25.7109375" style="49" customWidth="1"/>
    <col min="14342" max="14342" width="23.140625" style="49" customWidth="1"/>
    <col min="14343" max="14343" width="28.42578125" style="49" customWidth="1"/>
    <col min="14344" max="14344" width="21.5703125" style="49" customWidth="1"/>
    <col min="14345" max="14345" width="9.140625" style="49" customWidth="1"/>
    <col min="14346" max="14592" width="9.140625" style="49"/>
    <col min="14593" max="14593" width="27.5703125" style="49" customWidth="1"/>
    <col min="14594" max="14594" width="20.42578125" style="49" customWidth="1"/>
    <col min="14595" max="14595" width="31.85546875" style="49" customWidth="1"/>
    <col min="14596" max="14596" width="25.85546875" style="49" customWidth="1"/>
    <col min="14597" max="14597" width="25.7109375" style="49" customWidth="1"/>
    <col min="14598" max="14598" width="23.140625" style="49" customWidth="1"/>
    <col min="14599" max="14599" width="28.42578125" style="49" customWidth="1"/>
    <col min="14600" max="14600" width="21.5703125" style="49" customWidth="1"/>
    <col min="14601" max="14601" width="9.140625" style="49" customWidth="1"/>
    <col min="14602" max="14848" width="9.140625" style="49"/>
    <col min="14849" max="14849" width="27.5703125" style="49" customWidth="1"/>
    <col min="14850" max="14850" width="20.42578125" style="49" customWidth="1"/>
    <col min="14851" max="14851" width="31.85546875" style="49" customWidth="1"/>
    <col min="14852" max="14852" width="25.85546875" style="49" customWidth="1"/>
    <col min="14853" max="14853" width="25.7109375" style="49" customWidth="1"/>
    <col min="14854" max="14854" width="23.140625" style="49" customWidth="1"/>
    <col min="14855" max="14855" width="28.42578125" style="49" customWidth="1"/>
    <col min="14856" max="14856" width="21.5703125" style="49" customWidth="1"/>
    <col min="14857" max="14857" width="9.140625" style="49" customWidth="1"/>
    <col min="14858" max="15104" width="9.140625" style="49"/>
    <col min="15105" max="15105" width="27.5703125" style="49" customWidth="1"/>
    <col min="15106" max="15106" width="20.42578125" style="49" customWidth="1"/>
    <col min="15107" max="15107" width="31.85546875" style="49" customWidth="1"/>
    <col min="15108" max="15108" width="25.85546875" style="49" customWidth="1"/>
    <col min="15109" max="15109" width="25.7109375" style="49" customWidth="1"/>
    <col min="15110" max="15110" width="23.140625" style="49" customWidth="1"/>
    <col min="15111" max="15111" width="28.42578125" style="49" customWidth="1"/>
    <col min="15112" max="15112" width="21.5703125" style="49" customWidth="1"/>
    <col min="15113" max="15113" width="9.140625" style="49" customWidth="1"/>
    <col min="15114" max="15360" width="9.140625" style="49"/>
    <col min="15361" max="15361" width="27.5703125" style="49" customWidth="1"/>
    <col min="15362" max="15362" width="20.42578125" style="49" customWidth="1"/>
    <col min="15363" max="15363" width="31.85546875" style="49" customWidth="1"/>
    <col min="15364" max="15364" width="25.85546875" style="49" customWidth="1"/>
    <col min="15365" max="15365" width="25.7109375" style="49" customWidth="1"/>
    <col min="15366" max="15366" width="23.140625" style="49" customWidth="1"/>
    <col min="15367" max="15367" width="28.42578125" style="49" customWidth="1"/>
    <col min="15368" max="15368" width="21.5703125" style="49" customWidth="1"/>
    <col min="15369" max="15369" width="9.140625" style="49" customWidth="1"/>
    <col min="15370" max="15616" width="9.140625" style="49"/>
    <col min="15617" max="15617" width="27.5703125" style="49" customWidth="1"/>
    <col min="15618" max="15618" width="20.42578125" style="49" customWidth="1"/>
    <col min="15619" max="15619" width="31.85546875" style="49" customWidth="1"/>
    <col min="15620" max="15620" width="25.85546875" style="49" customWidth="1"/>
    <col min="15621" max="15621" width="25.7109375" style="49" customWidth="1"/>
    <col min="15622" max="15622" width="23.140625" style="49" customWidth="1"/>
    <col min="15623" max="15623" width="28.42578125" style="49" customWidth="1"/>
    <col min="15624" max="15624" width="21.5703125" style="49" customWidth="1"/>
    <col min="15625" max="15625" width="9.140625" style="49" customWidth="1"/>
    <col min="15626" max="15872" width="9.140625" style="49"/>
    <col min="15873" max="15873" width="27.5703125" style="49" customWidth="1"/>
    <col min="15874" max="15874" width="20.42578125" style="49" customWidth="1"/>
    <col min="15875" max="15875" width="31.85546875" style="49" customWidth="1"/>
    <col min="15876" max="15876" width="25.85546875" style="49" customWidth="1"/>
    <col min="15877" max="15877" width="25.7109375" style="49" customWidth="1"/>
    <col min="15878" max="15878" width="23.140625" style="49" customWidth="1"/>
    <col min="15879" max="15879" width="28.42578125" style="49" customWidth="1"/>
    <col min="15880" max="15880" width="21.5703125" style="49" customWidth="1"/>
    <col min="15881" max="15881" width="9.140625" style="49" customWidth="1"/>
    <col min="15882" max="16128" width="9.140625" style="49"/>
    <col min="16129" max="16129" width="27.5703125" style="49" customWidth="1"/>
    <col min="16130" max="16130" width="20.42578125" style="49" customWidth="1"/>
    <col min="16131" max="16131" width="31.85546875" style="49" customWidth="1"/>
    <col min="16132" max="16132" width="25.85546875" style="49" customWidth="1"/>
    <col min="16133" max="16133" width="25.7109375" style="49" customWidth="1"/>
    <col min="16134" max="16134" width="23.140625" style="49" customWidth="1"/>
    <col min="16135" max="16135" width="28.42578125" style="49" customWidth="1"/>
    <col min="16136" max="16136" width="21.5703125" style="49" customWidth="1"/>
    <col min="16137" max="16137" width="9.140625" style="49" customWidth="1"/>
    <col min="16138" max="16384" width="9.140625" style="49"/>
  </cols>
  <sheetData>
    <row r="1" spans="1:5" ht="18.75" customHeight="1" x14ac:dyDescent="0.3">
      <c r="A1" s="264" t="s">
        <v>0</v>
      </c>
      <c r="B1" s="264"/>
      <c r="C1" s="264"/>
      <c r="D1" s="264"/>
      <c r="E1" s="264"/>
    </row>
    <row r="2" spans="1:5" ht="16.5" customHeight="1" x14ac:dyDescent="0.3">
      <c r="A2" s="212" t="s">
        <v>1</v>
      </c>
      <c r="B2" s="213" t="s">
        <v>123</v>
      </c>
    </row>
    <row r="3" spans="1:5" ht="16.5" customHeight="1" x14ac:dyDescent="0.3">
      <c r="A3" s="214" t="s">
        <v>2</v>
      </c>
      <c r="B3" s="214" t="s">
        <v>130</v>
      </c>
      <c r="D3" s="215"/>
      <c r="E3" s="216"/>
    </row>
    <row r="4" spans="1:5" ht="16.5" customHeight="1" x14ac:dyDescent="0.3">
      <c r="A4" s="217" t="s">
        <v>3</v>
      </c>
      <c r="B4" s="214" t="s">
        <v>121</v>
      </c>
      <c r="C4" s="216"/>
      <c r="D4" s="216"/>
      <c r="E4" s="216"/>
    </row>
    <row r="5" spans="1:5" ht="16.5" customHeight="1" x14ac:dyDescent="0.3">
      <c r="A5" s="217" t="s">
        <v>5</v>
      </c>
      <c r="B5" s="218">
        <f>'[1]Cefixime '!B31</f>
        <v>89.825999999999993</v>
      </c>
      <c r="C5" s="216"/>
      <c r="D5" s="216"/>
      <c r="E5" s="216"/>
    </row>
    <row r="6" spans="1:5" ht="16.5" customHeight="1" x14ac:dyDescent="0.3">
      <c r="A6" s="214" t="s">
        <v>7</v>
      </c>
      <c r="B6" s="218">
        <f>'[1]Cefixime '!D44</f>
        <v>20.399999999999999</v>
      </c>
      <c r="C6" s="216"/>
      <c r="D6" s="216"/>
      <c r="E6" s="216"/>
    </row>
    <row r="7" spans="1:5" ht="16.5" customHeight="1" x14ac:dyDescent="0.3">
      <c r="A7" s="214" t="s">
        <v>9</v>
      </c>
      <c r="B7" s="219">
        <f>B6/100</f>
        <v>0.20399999999999999</v>
      </c>
      <c r="C7" s="216"/>
      <c r="D7" s="216"/>
      <c r="E7" s="216"/>
    </row>
    <row r="8" spans="1:5" ht="15.75" customHeight="1" x14ac:dyDescent="0.25">
      <c r="A8" s="216"/>
      <c r="B8" s="216"/>
      <c r="C8" s="216"/>
      <c r="D8" s="216"/>
      <c r="E8" s="216"/>
    </row>
    <row r="9" spans="1:5" ht="16.5" customHeight="1" x14ac:dyDescent="0.3">
      <c r="A9" s="63" t="s">
        <v>12</v>
      </c>
      <c r="B9" s="220" t="s">
        <v>13</v>
      </c>
      <c r="C9" s="63" t="s">
        <v>14</v>
      </c>
      <c r="D9" s="63" t="s">
        <v>15</v>
      </c>
      <c r="E9" s="63" t="s">
        <v>16</v>
      </c>
    </row>
    <row r="10" spans="1:5" ht="16.5" customHeight="1" x14ac:dyDescent="0.3">
      <c r="A10" s="221">
        <v>1</v>
      </c>
      <c r="B10" s="222">
        <v>54631456</v>
      </c>
      <c r="C10" s="222">
        <v>4504.8</v>
      </c>
      <c r="D10" s="223">
        <v>1.4</v>
      </c>
      <c r="E10" s="224">
        <v>13.7</v>
      </c>
    </row>
    <row r="11" spans="1:5" ht="16.5" customHeight="1" x14ac:dyDescent="0.3">
      <c r="A11" s="221">
        <v>2</v>
      </c>
      <c r="B11" s="222">
        <v>54732081</v>
      </c>
      <c r="C11" s="222">
        <v>4487</v>
      </c>
      <c r="D11" s="223">
        <v>1.4</v>
      </c>
      <c r="E11" s="223">
        <v>13.7</v>
      </c>
    </row>
    <row r="12" spans="1:5" ht="16.5" customHeight="1" x14ac:dyDescent="0.3">
      <c r="A12" s="221">
        <v>3</v>
      </c>
      <c r="B12" s="222">
        <v>55035468</v>
      </c>
      <c r="C12" s="222">
        <v>4495.2</v>
      </c>
      <c r="D12" s="223">
        <v>1.4</v>
      </c>
      <c r="E12" s="223">
        <v>13.7</v>
      </c>
    </row>
    <row r="13" spans="1:5" ht="16.5" customHeight="1" x14ac:dyDescent="0.3">
      <c r="A13" s="221">
        <v>4</v>
      </c>
      <c r="B13" s="222">
        <v>54881624</v>
      </c>
      <c r="C13" s="222">
        <v>4549.1000000000004</v>
      </c>
      <c r="D13" s="223">
        <v>1.4</v>
      </c>
      <c r="E13" s="223">
        <v>13.7</v>
      </c>
    </row>
    <row r="14" spans="1:5" ht="16.5" customHeight="1" x14ac:dyDescent="0.3">
      <c r="A14" s="221">
        <v>5</v>
      </c>
      <c r="B14" s="222">
        <v>55007637</v>
      </c>
      <c r="C14" s="222">
        <v>4532</v>
      </c>
      <c r="D14" s="223">
        <v>1.4</v>
      </c>
      <c r="E14" s="223">
        <v>13.7</v>
      </c>
    </row>
    <row r="15" spans="1:5" ht="16.5" customHeight="1" x14ac:dyDescent="0.3">
      <c r="A15" s="221">
        <v>6</v>
      </c>
      <c r="B15" s="225">
        <v>54613517</v>
      </c>
      <c r="C15" s="225">
        <v>4492</v>
      </c>
      <c r="D15" s="226">
        <v>1.4</v>
      </c>
      <c r="E15" s="226">
        <v>13.7</v>
      </c>
    </row>
    <row r="16" spans="1:5" ht="16.5" customHeight="1" x14ac:dyDescent="0.3">
      <c r="A16" s="227" t="s">
        <v>17</v>
      </c>
      <c r="B16" s="228">
        <f>AVERAGE(B10:B15)</f>
        <v>54816963.833333336</v>
      </c>
      <c r="C16" s="229">
        <f>AVERAGE(C10:C15)</f>
        <v>4510.0166666666664</v>
      </c>
      <c r="D16" s="230">
        <f>AVERAGE(D10:D15)</f>
        <v>1.4000000000000001</v>
      </c>
      <c r="E16" s="230">
        <f>AVERAGE(E10:E15)</f>
        <v>13.700000000000001</v>
      </c>
    </row>
    <row r="17" spans="1:5" ht="16.5" customHeight="1" x14ac:dyDescent="0.3">
      <c r="A17" s="231" t="s">
        <v>18</v>
      </c>
      <c r="B17" s="232">
        <f>(STDEV(B10:B15)/B16)</f>
        <v>3.3764956147006001E-3</v>
      </c>
      <c r="C17" s="233"/>
      <c r="D17" s="233"/>
      <c r="E17" s="234"/>
    </row>
    <row r="18" spans="1:5" s="47" customFormat="1" ht="16.5" customHeight="1" x14ac:dyDescent="0.3">
      <c r="A18" s="235" t="s">
        <v>19</v>
      </c>
      <c r="B18" s="236">
        <f>COUNT(B10:B15)</f>
        <v>6</v>
      </c>
      <c r="C18" s="237"/>
      <c r="D18" s="238"/>
      <c r="E18" s="239"/>
    </row>
    <row r="19" spans="1:5" s="47" customFormat="1" ht="15.75" customHeight="1" x14ac:dyDescent="0.25">
      <c r="A19" s="216"/>
      <c r="B19" s="216"/>
      <c r="C19" s="216"/>
      <c r="D19" s="216"/>
      <c r="E19" s="216"/>
    </row>
    <row r="20" spans="1:5" s="47" customFormat="1" ht="16.5" customHeight="1" x14ac:dyDescent="0.3">
      <c r="A20" s="217" t="s">
        <v>20</v>
      </c>
      <c r="B20" s="240" t="s">
        <v>124</v>
      </c>
      <c r="C20" s="241"/>
      <c r="D20" s="241"/>
      <c r="E20" s="241"/>
    </row>
    <row r="21" spans="1:5" ht="16.5" customHeight="1" x14ac:dyDescent="0.3">
      <c r="A21" s="217"/>
      <c r="B21" s="240" t="s">
        <v>125</v>
      </c>
      <c r="C21" s="241"/>
      <c r="D21" s="241"/>
      <c r="E21" s="241"/>
    </row>
    <row r="22" spans="1:5" ht="16.5" customHeight="1" x14ac:dyDescent="0.3">
      <c r="A22" s="217"/>
      <c r="B22" s="240" t="s">
        <v>126</v>
      </c>
      <c r="C22" s="241"/>
      <c r="D22" s="241"/>
      <c r="E22" s="241"/>
    </row>
    <row r="23" spans="1:5" ht="15.75" customHeight="1" x14ac:dyDescent="0.25">
      <c r="A23" s="216"/>
      <c r="B23" s="216"/>
      <c r="C23" s="216"/>
      <c r="D23" s="216"/>
      <c r="E23" s="216"/>
    </row>
    <row r="24" spans="1:5" ht="16.5" customHeight="1" x14ac:dyDescent="0.3">
      <c r="A24" s="212" t="s">
        <v>1</v>
      </c>
      <c r="B24" s="213" t="s">
        <v>21</v>
      </c>
    </row>
    <row r="25" spans="1:5" ht="16.5" customHeight="1" x14ac:dyDescent="0.3">
      <c r="A25" s="217" t="s">
        <v>3</v>
      </c>
      <c r="B25" s="214"/>
      <c r="C25" s="216"/>
      <c r="D25" s="216"/>
      <c r="E25" s="216"/>
    </row>
    <row r="26" spans="1:5" ht="16.5" customHeight="1" x14ac:dyDescent="0.3">
      <c r="A26" s="217" t="s">
        <v>5</v>
      </c>
      <c r="B26" s="218"/>
      <c r="C26" s="216"/>
      <c r="D26" s="216"/>
      <c r="E26" s="216"/>
    </row>
    <row r="27" spans="1:5" ht="16.5" customHeight="1" x14ac:dyDescent="0.3">
      <c r="A27" s="214" t="s">
        <v>7</v>
      </c>
      <c r="B27" s="218"/>
      <c r="C27" s="216"/>
      <c r="D27" s="216"/>
      <c r="E27" s="216"/>
    </row>
    <row r="28" spans="1:5" ht="16.5" customHeight="1" x14ac:dyDescent="0.3">
      <c r="A28" s="214" t="s">
        <v>9</v>
      </c>
      <c r="B28" s="219"/>
      <c r="C28" s="216"/>
      <c r="D28" s="216"/>
      <c r="E28" s="216"/>
    </row>
    <row r="29" spans="1:5" ht="15.75" customHeight="1" x14ac:dyDescent="0.25">
      <c r="A29" s="216"/>
      <c r="B29" s="216"/>
      <c r="C29" s="216"/>
      <c r="D29" s="216"/>
      <c r="E29" s="216"/>
    </row>
    <row r="30" spans="1:5" ht="16.5" customHeight="1" x14ac:dyDescent="0.3">
      <c r="A30" s="63" t="s">
        <v>12</v>
      </c>
      <c r="B30" s="220" t="s">
        <v>13</v>
      </c>
      <c r="C30" s="63" t="s">
        <v>14</v>
      </c>
      <c r="D30" s="63" t="s">
        <v>15</v>
      </c>
      <c r="E30" s="63" t="s">
        <v>16</v>
      </c>
    </row>
    <row r="31" spans="1:5" ht="16.5" customHeight="1" x14ac:dyDescent="0.3">
      <c r="A31" s="221">
        <v>1</v>
      </c>
      <c r="B31" s="222"/>
      <c r="C31" s="222"/>
      <c r="D31" s="223"/>
      <c r="E31" s="224"/>
    </row>
    <row r="32" spans="1:5" ht="16.5" customHeight="1" x14ac:dyDescent="0.3">
      <c r="A32" s="221">
        <v>2</v>
      </c>
      <c r="B32" s="222"/>
      <c r="C32" s="222"/>
      <c r="D32" s="223"/>
      <c r="E32" s="223"/>
    </row>
    <row r="33" spans="1:7" ht="16.5" customHeight="1" x14ac:dyDescent="0.3">
      <c r="A33" s="221">
        <v>3</v>
      </c>
      <c r="B33" s="222"/>
      <c r="C33" s="222"/>
      <c r="D33" s="223"/>
      <c r="E33" s="223"/>
    </row>
    <row r="34" spans="1:7" ht="16.5" customHeight="1" x14ac:dyDescent="0.3">
      <c r="A34" s="221">
        <v>4</v>
      </c>
      <c r="B34" s="222"/>
      <c r="C34" s="222"/>
      <c r="D34" s="223"/>
      <c r="E34" s="223"/>
    </row>
    <row r="35" spans="1:7" ht="16.5" customHeight="1" x14ac:dyDescent="0.3">
      <c r="A35" s="221">
        <v>5</v>
      </c>
      <c r="B35" s="222"/>
      <c r="C35" s="222"/>
      <c r="D35" s="223"/>
      <c r="E35" s="223"/>
    </row>
    <row r="36" spans="1:7" ht="16.5" customHeight="1" x14ac:dyDescent="0.3">
      <c r="A36" s="221">
        <v>6</v>
      </c>
      <c r="B36" s="225"/>
      <c r="C36" s="225"/>
      <c r="D36" s="226"/>
      <c r="E36" s="226"/>
    </row>
    <row r="37" spans="1:7" ht="16.5" customHeight="1" x14ac:dyDescent="0.3">
      <c r="A37" s="227" t="s">
        <v>17</v>
      </c>
      <c r="B37" s="228" t="e">
        <f>AVERAGE(B31:B36)</f>
        <v>#DIV/0!</v>
      </c>
      <c r="C37" s="229" t="e">
        <f>AVERAGE(C31:C36)</f>
        <v>#DIV/0!</v>
      </c>
      <c r="D37" s="230" t="e">
        <f>AVERAGE(D31:D36)</f>
        <v>#DIV/0!</v>
      </c>
      <c r="E37" s="230" t="e">
        <f>AVERAGE(E31:E36)</f>
        <v>#DIV/0!</v>
      </c>
    </row>
    <row r="38" spans="1:7" ht="16.5" customHeight="1" x14ac:dyDescent="0.3">
      <c r="A38" s="231" t="s">
        <v>18</v>
      </c>
      <c r="B38" s="232" t="e">
        <f>(STDEV(B31:B36)/B37)</f>
        <v>#DIV/0!</v>
      </c>
      <c r="C38" s="233"/>
      <c r="D38" s="233"/>
      <c r="E38" s="234"/>
    </row>
    <row r="39" spans="1:7" s="47" customFormat="1" ht="16.5" customHeight="1" x14ac:dyDescent="0.3">
      <c r="A39" s="235" t="s">
        <v>19</v>
      </c>
      <c r="B39" s="236">
        <f>COUNT(B31:B36)</f>
        <v>0</v>
      </c>
      <c r="C39" s="237"/>
      <c r="D39" s="238"/>
      <c r="E39" s="239"/>
    </row>
    <row r="40" spans="1:7" s="47" customFormat="1" ht="15.75" customHeight="1" x14ac:dyDescent="0.25">
      <c r="A40" s="216"/>
      <c r="B40" s="216"/>
      <c r="C40" s="216"/>
      <c r="D40" s="216"/>
      <c r="E40" s="216"/>
    </row>
    <row r="41" spans="1:7" s="47" customFormat="1" ht="16.5" customHeight="1" x14ac:dyDescent="0.3">
      <c r="A41" s="217" t="s">
        <v>20</v>
      </c>
      <c r="B41" s="240" t="s">
        <v>124</v>
      </c>
      <c r="C41" s="241"/>
      <c r="D41" s="241"/>
      <c r="E41" s="241"/>
    </row>
    <row r="42" spans="1:7" ht="16.5" customHeight="1" x14ac:dyDescent="0.3">
      <c r="A42" s="217"/>
      <c r="B42" s="240" t="s">
        <v>125</v>
      </c>
      <c r="C42" s="241"/>
      <c r="D42" s="241"/>
      <c r="E42" s="241"/>
    </row>
    <row r="43" spans="1:7" ht="16.5" customHeight="1" x14ac:dyDescent="0.3">
      <c r="A43" s="217"/>
      <c r="B43" s="240" t="s">
        <v>126</v>
      </c>
      <c r="C43" s="241"/>
      <c r="D43" s="241"/>
      <c r="E43" s="241"/>
    </row>
    <row r="44" spans="1:7" ht="14.25" customHeight="1" thickBot="1" x14ac:dyDescent="0.3">
      <c r="A44" s="242"/>
      <c r="B44" s="101"/>
      <c r="D44" s="243"/>
      <c r="F44" s="49"/>
      <c r="G44" s="49"/>
    </row>
    <row r="45" spans="1:7" ht="15" customHeight="1" x14ac:dyDescent="0.3">
      <c r="B45" s="265" t="s">
        <v>22</v>
      </c>
      <c r="C45" s="265"/>
      <c r="E45" s="244" t="s">
        <v>23</v>
      </c>
      <c r="F45" s="245"/>
      <c r="G45" s="244" t="s">
        <v>24</v>
      </c>
    </row>
    <row r="46" spans="1:7" ht="15" customHeight="1" x14ac:dyDescent="0.3">
      <c r="A46" s="246" t="s">
        <v>25</v>
      </c>
      <c r="B46" s="247"/>
      <c r="C46" s="247" t="s">
        <v>127</v>
      </c>
      <c r="E46" s="247" t="s">
        <v>128</v>
      </c>
      <c r="G46" s="247"/>
    </row>
    <row r="47" spans="1:7" ht="15" customHeight="1" x14ac:dyDescent="0.3">
      <c r="A47" s="246" t="s">
        <v>26</v>
      </c>
      <c r="B47" s="248"/>
      <c r="C47" s="248"/>
      <c r="E47" s="248"/>
      <c r="G47" s="2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6" zoomScale="40" zoomScaleNormal="60" zoomScaleSheetLayoutView="40" zoomScalePageLayoutView="55" workbookViewId="0">
      <selection activeCell="F102" sqref="F102"/>
    </sheetView>
  </sheetViews>
  <sheetFormatPr defaultColWidth="9.140625" defaultRowHeight="13.5" x14ac:dyDescent="0.25"/>
  <cols>
    <col min="1" max="1" width="55.42578125" style="47" customWidth="1"/>
    <col min="2" max="2" width="33.7109375" style="47" customWidth="1"/>
    <col min="3" max="3" width="42.28515625" style="47" customWidth="1"/>
    <col min="4" max="4" width="30.5703125" style="47" customWidth="1"/>
    <col min="5" max="5" width="39.85546875" style="47" customWidth="1"/>
    <col min="6" max="6" width="30.7109375" style="47" customWidth="1"/>
    <col min="7" max="7" width="39.85546875" style="47" customWidth="1"/>
    <col min="8" max="8" width="30" style="47" customWidth="1"/>
    <col min="9" max="9" width="30.28515625" style="47" hidden="1" customWidth="1"/>
    <col min="10" max="10" width="30.42578125" style="47" customWidth="1"/>
    <col min="11" max="11" width="21.28515625" style="47" customWidth="1"/>
    <col min="12" max="12" width="9.140625" style="47"/>
    <col min="13" max="16384" width="9.140625" style="49"/>
  </cols>
  <sheetData>
    <row r="1" spans="1:9" ht="18.75" customHeight="1" x14ac:dyDescent="0.25">
      <c r="A1" s="296" t="s">
        <v>41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42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thickBot="1" x14ac:dyDescent="0.35">
      <c r="A15" s="48"/>
    </row>
    <row r="16" spans="1:9" ht="19.5" customHeight="1" thickBot="1" x14ac:dyDescent="0.35">
      <c r="A16" s="298" t="s">
        <v>27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43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50" t="s">
        <v>29</v>
      </c>
      <c r="B18" s="302" t="s">
        <v>4</v>
      </c>
      <c r="C18" s="302"/>
      <c r="D18" s="51"/>
      <c r="E18" s="52"/>
      <c r="F18" s="53"/>
      <c r="G18" s="53"/>
      <c r="H18" s="53"/>
    </row>
    <row r="19" spans="1:14" ht="26.25" customHeight="1" x14ac:dyDescent="0.4">
      <c r="A19" s="50" t="s">
        <v>30</v>
      </c>
      <c r="B19" s="54" t="s">
        <v>6</v>
      </c>
      <c r="C19" s="53">
        <v>29</v>
      </c>
      <c r="D19" s="53"/>
      <c r="E19" s="53"/>
      <c r="F19" s="53"/>
      <c r="G19" s="53"/>
      <c r="H19" s="53"/>
    </row>
    <row r="20" spans="1:14" ht="26.25" customHeight="1" x14ac:dyDescent="0.4">
      <c r="A20" s="50" t="s">
        <v>31</v>
      </c>
      <c r="B20" s="303" t="s">
        <v>8</v>
      </c>
      <c r="C20" s="303"/>
      <c r="D20" s="53"/>
      <c r="E20" s="53"/>
      <c r="F20" s="53"/>
      <c r="G20" s="53"/>
      <c r="H20" s="53"/>
    </row>
    <row r="21" spans="1:14" ht="26.25" customHeight="1" x14ac:dyDescent="0.4">
      <c r="A21" s="50" t="s">
        <v>32</v>
      </c>
      <c r="B21" s="303" t="s">
        <v>10</v>
      </c>
      <c r="C21" s="303"/>
      <c r="D21" s="303"/>
      <c r="E21" s="303"/>
      <c r="F21" s="303"/>
      <c r="G21" s="303"/>
      <c r="H21" s="303"/>
      <c r="I21" s="55"/>
    </row>
    <row r="22" spans="1:14" ht="26.25" customHeight="1" x14ac:dyDescent="0.4">
      <c r="A22" s="50" t="s">
        <v>33</v>
      </c>
      <c r="B22" s="56">
        <v>42388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0" t="s">
        <v>34</v>
      </c>
      <c r="B23" s="56">
        <v>42482</v>
      </c>
      <c r="C23" s="53"/>
      <c r="D23" s="53"/>
      <c r="E23" s="53"/>
      <c r="F23" s="53"/>
      <c r="G23" s="53"/>
      <c r="H23" s="53"/>
    </row>
    <row r="24" spans="1:14" ht="18.75" x14ac:dyDescent="0.3">
      <c r="A24" s="50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3</v>
      </c>
      <c r="B26" s="284" t="s">
        <v>121</v>
      </c>
      <c r="C26" s="284"/>
    </row>
    <row r="27" spans="1:14" ht="26.25" customHeight="1" x14ac:dyDescent="0.4">
      <c r="A27" s="60" t="s">
        <v>44</v>
      </c>
      <c r="B27" s="304" t="s">
        <v>122</v>
      </c>
      <c r="C27" s="304"/>
    </row>
    <row r="28" spans="1:14" ht="27" customHeight="1" thickBot="1" x14ac:dyDescent="0.45">
      <c r="A28" s="60" t="s">
        <v>5</v>
      </c>
      <c r="B28" s="61">
        <v>99.536000000000001</v>
      </c>
    </row>
    <row r="29" spans="1:14" s="63" customFormat="1" ht="27" customHeight="1" thickBot="1" x14ac:dyDescent="0.45">
      <c r="A29" s="60" t="s">
        <v>45</v>
      </c>
      <c r="B29" s="62">
        <v>9.7100000000000009</v>
      </c>
      <c r="C29" s="285" t="s">
        <v>46</v>
      </c>
      <c r="D29" s="286"/>
      <c r="E29" s="286"/>
      <c r="F29" s="286"/>
      <c r="G29" s="287"/>
      <c r="I29" s="64"/>
      <c r="J29" s="64"/>
      <c r="K29" s="64"/>
      <c r="L29" s="64"/>
    </row>
    <row r="30" spans="1:14" s="63" customFormat="1" ht="19.5" customHeight="1" thickBot="1" x14ac:dyDescent="0.35">
      <c r="A30" s="60" t="s">
        <v>47</v>
      </c>
      <c r="B30" s="65">
        <f>B28-B29</f>
        <v>89.825999999999993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63" customFormat="1" ht="27" customHeight="1" thickBot="1" x14ac:dyDescent="0.45">
      <c r="A31" s="60" t="s">
        <v>48</v>
      </c>
      <c r="B31" s="68">
        <v>453.452</v>
      </c>
      <c r="C31" s="288" t="s">
        <v>49</v>
      </c>
      <c r="D31" s="289"/>
      <c r="E31" s="289"/>
      <c r="F31" s="289"/>
      <c r="G31" s="289"/>
      <c r="H31" s="290"/>
      <c r="I31" s="64"/>
      <c r="J31" s="64"/>
      <c r="K31" s="64"/>
      <c r="L31" s="64"/>
    </row>
    <row r="32" spans="1:14" s="63" customFormat="1" ht="27" customHeight="1" thickBot="1" x14ac:dyDescent="0.45">
      <c r="A32" s="60" t="s">
        <v>50</v>
      </c>
      <c r="B32" s="68">
        <v>507.5</v>
      </c>
      <c r="C32" s="288" t="s">
        <v>51</v>
      </c>
      <c r="D32" s="289"/>
      <c r="E32" s="289"/>
      <c r="F32" s="289"/>
      <c r="G32" s="289"/>
      <c r="H32" s="290"/>
      <c r="I32" s="64"/>
      <c r="J32" s="64"/>
      <c r="K32" s="64"/>
      <c r="L32" s="69"/>
      <c r="M32" s="69"/>
      <c r="N32" s="70"/>
    </row>
    <row r="33" spans="1:14" s="63" customFormat="1" ht="17.25" customHeight="1" x14ac:dyDescent="0.3">
      <c r="A33" s="60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63" customFormat="1" ht="18.75" x14ac:dyDescent="0.3">
      <c r="A34" s="60" t="s">
        <v>52</v>
      </c>
      <c r="B34" s="73">
        <f>B31/B32</f>
        <v>0.89350147783251233</v>
      </c>
      <c r="C34" s="48" t="s">
        <v>53</v>
      </c>
      <c r="D34" s="48"/>
      <c r="E34" s="48"/>
      <c r="F34" s="48"/>
      <c r="G34" s="48"/>
      <c r="I34" s="64"/>
      <c r="J34" s="64"/>
      <c r="K34" s="64"/>
      <c r="L34" s="69"/>
      <c r="M34" s="69"/>
      <c r="N34" s="70"/>
    </row>
    <row r="35" spans="1:14" s="63" customFormat="1" ht="19.5" customHeight="1" thickBot="1" x14ac:dyDescent="0.35">
      <c r="A35" s="60"/>
      <c r="B35" s="65"/>
      <c r="G35" s="48"/>
      <c r="I35" s="64"/>
      <c r="J35" s="64"/>
      <c r="K35" s="64"/>
      <c r="L35" s="69"/>
      <c r="M35" s="69"/>
      <c r="N35" s="70"/>
    </row>
    <row r="36" spans="1:14" s="63" customFormat="1" ht="27" customHeight="1" thickBot="1" x14ac:dyDescent="0.45">
      <c r="A36" s="74" t="s">
        <v>54</v>
      </c>
      <c r="B36" s="75">
        <v>100</v>
      </c>
      <c r="C36" s="48"/>
      <c r="D36" s="275" t="s">
        <v>55</v>
      </c>
      <c r="E36" s="295"/>
      <c r="F36" s="275" t="s">
        <v>56</v>
      </c>
      <c r="G36" s="276"/>
      <c r="J36" s="64"/>
      <c r="K36" s="64"/>
      <c r="L36" s="69"/>
      <c r="M36" s="69"/>
      <c r="N36" s="70"/>
    </row>
    <row r="37" spans="1:14" s="63" customFormat="1" ht="27" customHeight="1" thickBot="1" x14ac:dyDescent="0.45">
      <c r="A37" s="76" t="s">
        <v>57</v>
      </c>
      <c r="B37" s="77">
        <v>1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63" customFormat="1" ht="26.25" customHeight="1" x14ac:dyDescent="0.4">
      <c r="A38" s="76" t="s">
        <v>62</v>
      </c>
      <c r="B38" s="77">
        <v>1</v>
      </c>
      <c r="C38" s="83">
        <v>1</v>
      </c>
      <c r="D38" s="84">
        <v>54613517</v>
      </c>
      <c r="E38" s="85">
        <f>IF(ISBLANK(D38),"-",$D$48/$D$45*D38)</f>
        <v>66711796.717400327</v>
      </c>
      <c r="F38" s="84">
        <v>52832696</v>
      </c>
      <c r="G38" s="86">
        <f>IF(ISBLANK(F38),"-",$D$48/$F$45*F38)</f>
        <v>66897569.36481712</v>
      </c>
      <c r="I38" s="87"/>
      <c r="J38" s="64"/>
      <c r="K38" s="64"/>
      <c r="L38" s="69"/>
      <c r="M38" s="69"/>
      <c r="N38" s="70"/>
    </row>
    <row r="39" spans="1:14" s="63" customFormat="1" ht="26.25" customHeight="1" x14ac:dyDescent="0.4">
      <c r="A39" s="76" t="s">
        <v>63</v>
      </c>
      <c r="B39" s="77">
        <v>1</v>
      </c>
      <c r="C39" s="88">
        <v>2</v>
      </c>
      <c r="D39" s="89">
        <v>55039630</v>
      </c>
      <c r="E39" s="90">
        <f>IF(ISBLANK(D39),"-",$D$48/$D$45*D39)</f>
        <v>67232304.5586119</v>
      </c>
      <c r="F39" s="89">
        <v>53030770</v>
      </c>
      <c r="G39" s="91">
        <f>IF(ISBLANK(F39),"-",$D$48/$F$45*F39)</f>
        <v>67148373.699208215</v>
      </c>
      <c r="I39" s="266">
        <f>ABS((F43/D43*D42)-F42)/D42</f>
        <v>2.1369121574501809E-3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64</v>
      </c>
      <c r="B40" s="77">
        <v>1</v>
      </c>
      <c r="C40" s="88">
        <v>3</v>
      </c>
      <c r="D40" s="89">
        <v>54648908</v>
      </c>
      <c r="E40" s="90">
        <f>IF(ISBLANK(D40),"-",$D$48/$D$45*D40)</f>
        <v>66755027.721871719</v>
      </c>
      <c r="F40" s="89">
        <v>52990792</v>
      </c>
      <c r="G40" s="91">
        <f>IF(ISBLANK(F40),"-",$D$48/$F$45*F40)</f>
        <v>67097752.942923754</v>
      </c>
      <c r="I40" s="266"/>
      <c r="L40" s="69"/>
      <c r="M40" s="69"/>
      <c r="N40" s="48"/>
    </row>
    <row r="41" spans="1:14" ht="27" customHeight="1" thickBot="1" x14ac:dyDescent="0.45">
      <c r="A41" s="76" t="s">
        <v>65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48"/>
    </row>
    <row r="42" spans="1:14" ht="27" customHeight="1" thickBot="1" x14ac:dyDescent="0.45">
      <c r="A42" s="76" t="s">
        <v>66</v>
      </c>
      <c r="B42" s="77">
        <v>1</v>
      </c>
      <c r="C42" s="97" t="s">
        <v>67</v>
      </c>
      <c r="D42" s="98">
        <f>AVERAGE(D38:D41)</f>
        <v>54767351.666666664</v>
      </c>
      <c r="E42" s="99">
        <f>AVERAGE(E38:E41)</f>
        <v>66899709.665961318</v>
      </c>
      <c r="F42" s="98">
        <f>AVERAGE(F38:F41)</f>
        <v>52951419.333333336</v>
      </c>
      <c r="G42" s="100">
        <f>AVERAGE(G38:G41)</f>
        <v>67047898.668983035</v>
      </c>
      <c r="H42" s="101"/>
    </row>
    <row r="43" spans="1:14" ht="26.25" customHeight="1" x14ac:dyDescent="0.4">
      <c r="A43" s="76" t="s">
        <v>68</v>
      </c>
      <c r="B43" s="77">
        <v>1</v>
      </c>
      <c r="C43" s="102" t="s">
        <v>69</v>
      </c>
      <c r="D43" s="103">
        <v>20.399999999999999</v>
      </c>
      <c r="E43" s="48"/>
      <c r="F43" s="104">
        <v>19.68</v>
      </c>
      <c r="H43" s="101"/>
    </row>
    <row r="44" spans="1:14" ht="26.25" customHeight="1" x14ac:dyDescent="0.4">
      <c r="A44" s="76" t="s">
        <v>70</v>
      </c>
      <c r="B44" s="77">
        <v>1</v>
      </c>
      <c r="C44" s="105" t="s">
        <v>71</v>
      </c>
      <c r="D44" s="106">
        <f>D43*$B$34</f>
        <v>18.227430147783249</v>
      </c>
      <c r="E44" s="107"/>
      <c r="F44" s="106">
        <f>F43*$B$34</f>
        <v>17.584109083743844</v>
      </c>
      <c r="H44" s="101"/>
    </row>
    <row r="45" spans="1:14" ht="19.5" customHeight="1" thickBot="1" x14ac:dyDescent="0.35">
      <c r="A45" s="76" t="s">
        <v>72</v>
      </c>
      <c r="B45" s="88">
        <f>(B44/B43)*(B42/B41)*(B40/B39)*(B38/B37)*B36</f>
        <v>100</v>
      </c>
      <c r="C45" s="105" t="s">
        <v>73</v>
      </c>
      <c r="D45" s="108">
        <f>D44*$B$30/100</f>
        <v>16.37297140454778</v>
      </c>
      <c r="E45" s="109"/>
      <c r="F45" s="108">
        <f>F44*$B$30/100</f>
        <v>15.795101825563743</v>
      </c>
      <c r="H45" s="101"/>
    </row>
    <row r="46" spans="1:14" ht="19.5" customHeight="1" thickBot="1" x14ac:dyDescent="0.35">
      <c r="A46" s="267" t="s">
        <v>74</v>
      </c>
      <c r="B46" s="271"/>
      <c r="C46" s="105" t="s">
        <v>75</v>
      </c>
      <c r="D46" s="110">
        <f>D45/$B$45</f>
        <v>0.16372971404547779</v>
      </c>
      <c r="E46" s="111"/>
      <c r="F46" s="112">
        <f>F45/$B$45</f>
        <v>0.15795101825563743</v>
      </c>
      <c r="H46" s="101"/>
    </row>
    <row r="47" spans="1:14" ht="27" customHeight="1" thickBot="1" x14ac:dyDescent="0.45">
      <c r="A47" s="269"/>
      <c r="B47" s="272"/>
      <c r="C47" s="113" t="s">
        <v>76</v>
      </c>
      <c r="D47" s="114">
        <v>0.2</v>
      </c>
      <c r="E47" s="115"/>
      <c r="F47" s="111"/>
      <c r="H47" s="101"/>
    </row>
    <row r="48" spans="1:14" ht="18.75" x14ac:dyDescent="0.3">
      <c r="C48" s="116" t="s">
        <v>77</v>
      </c>
      <c r="D48" s="108">
        <f>D47*$B$45</f>
        <v>20</v>
      </c>
      <c r="F48" s="117"/>
      <c r="H48" s="101"/>
    </row>
    <row r="49" spans="1:12" ht="19.5" customHeight="1" thickBot="1" x14ac:dyDescent="0.35">
      <c r="C49" s="118" t="s">
        <v>78</v>
      </c>
      <c r="D49" s="119">
        <f>D48/B34</f>
        <v>22.383846581336062</v>
      </c>
      <c r="F49" s="117"/>
      <c r="H49" s="101"/>
    </row>
    <row r="50" spans="1:12" ht="18.75" x14ac:dyDescent="0.3">
      <c r="C50" s="74" t="s">
        <v>79</v>
      </c>
      <c r="D50" s="120">
        <f>AVERAGE(E38:E41,G38:G41)</f>
        <v>66973804.167472161</v>
      </c>
      <c r="F50" s="121"/>
      <c r="H50" s="101"/>
    </row>
    <row r="51" spans="1:12" ht="18.75" x14ac:dyDescent="0.3">
      <c r="C51" s="76" t="s">
        <v>80</v>
      </c>
      <c r="D51" s="122">
        <f>STDEV(E38:E41,G38:G41)/D50</f>
        <v>3.236892695243289E-3</v>
      </c>
      <c r="F51" s="121"/>
      <c r="H51" s="101"/>
    </row>
    <row r="52" spans="1:12" ht="19.5" customHeight="1" thickBot="1" x14ac:dyDescent="0.35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48" t="s">
        <v>82</v>
      </c>
      <c r="B55" s="127" t="str">
        <f>B21</f>
        <v>Each uncoated dispersible tablet contains: Cefixime (As Trihydrate) USP eq. to Anhydrous Cefixime 200 mg</v>
      </c>
    </row>
    <row r="56" spans="1:12" ht="26.25" customHeight="1" x14ac:dyDescent="0.4">
      <c r="A56" s="127" t="s">
        <v>83</v>
      </c>
      <c r="B56" s="128">
        <v>200</v>
      </c>
      <c r="C56" s="48" t="str">
        <f>B20</f>
        <v xml:space="preserve">Cefixime trihydrate USP </v>
      </c>
      <c r="H56" s="107"/>
    </row>
    <row r="57" spans="1:12" ht="18.75" x14ac:dyDescent="0.3">
      <c r="A57" s="127" t="s">
        <v>84</v>
      </c>
      <c r="B57" s="129">
        <f>Uniformity!C46</f>
        <v>402.79399999999998</v>
      </c>
      <c r="H57" s="107"/>
    </row>
    <row r="58" spans="1:12" ht="19.5" customHeight="1" thickBot="1" x14ac:dyDescent="0.35">
      <c r="H58" s="107"/>
    </row>
    <row r="59" spans="1:12" s="63" customFormat="1" ht="27" customHeight="1" thickBot="1" x14ac:dyDescent="0.45">
      <c r="A59" s="74" t="s">
        <v>85</v>
      </c>
      <c r="B59" s="75">
        <v>100</v>
      </c>
      <c r="C59" s="48"/>
      <c r="D59" s="130" t="s">
        <v>86</v>
      </c>
      <c r="E59" s="131" t="s">
        <v>58</v>
      </c>
      <c r="F59" s="131" t="s">
        <v>59</v>
      </c>
      <c r="G59" s="131" t="s">
        <v>87</v>
      </c>
      <c r="H59" s="78" t="s">
        <v>88</v>
      </c>
      <c r="L59" s="64"/>
    </row>
    <row r="60" spans="1:12" s="63" customFormat="1" ht="26.25" customHeight="1" x14ac:dyDescent="0.4">
      <c r="A60" s="76" t="s">
        <v>89</v>
      </c>
      <c r="B60" s="77">
        <v>4</v>
      </c>
      <c r="C60" s="277" t="s">
        <v>90</v>
      </c>
      <c r="D60" s="280">
        <v>215.77</v>
      </c>
      <c r="E60" s="132">
        <v>1</v>
      </c>
      <c r="F60" s="133">
        <v>65773436</v>
      </c>
      <c r="G60" s="134">
        <f>IF(ISBLANK(F60),"-",(F60/$D$50*$D$47*$B$68)*($B$57/$D$60))</f>
        <v>183.33166943177713</v>
      </c>
      <c r="H60" s="135">
        <f t="shared" ref="H60:H71" si="0">IF(ISBLANK(F60),"-",G60/$B$56)</f>
        <v>0.91665834715888561</v>
      </c>
      <c r="L60" s="64"/>
    </row>
    <row r="61" spans="1:12" s="63" customFormat="1" ht="26.25" customHeight="1" x14ac:dyDescent="0.4">
      <c r="A61" s="76" t="s">
        <v>91</v>
      </c>
      <c r="B61" s="77">
        <v>20</v>
      </c>
      <c r="C61" s="278"/>
      <c r="D61" s="281"/>
      <c r="E61" s="136">
        <v>2</v>
      </c>
      <c r="F61" s="89">
        <v>66127971</v>
      </c>
      <c r="G61" s="137">
        <f>IF(ISBLANK(F61),"-",(F61/$D$50*$D$47*$B$68)*($B$57/$D$60))</f>
        <v>184.31987222875424</v>
      </c>
      <c r="H61" s="138">
        <f t="shared" si="0"/>
        <v>0.92159936114377117</v>
      </c>
      <c r="L61" s="64"/>
    </row>
    <row r="62" spans="1:12" s="63" customFormat="1" ht="26.25" customHeight="1" x14ac:dyDescent="0.4">
      <c r="A62" s="76" t="s">
        <v>92</v>
      </c>
      <c r="B62" s="77">
        <v>1</v>
      </c>
      <c r="C62" s="278"/>
      <c r="D62" s="281"/>
      <c r="E62" s="136">
        <v>3</v>
      </c>
      <c r="F62" s="139">
        <v>65800377</v>
      </c>
      <c r="G62" s="137">
        <f>IF(ISBLANK(F62),"-",(F62/$D$50*$D$47*$B$68)*($B$57/$D$60))</f>
        <v>183.40676264275311</v>
      </c>
      <c r="H62" s="138">
        <f t="shared" si="0"/>
        <v>0.91703381321376554</v>
      </c>
      <c r="L62" s="64"/>
    </row>
    <row r="63" spans="1:12" ht="27" customHeight="1" thickBot="1" x14ac:dyDescent="0.45">
      <c r="A63" s="76" t="s">
        <v>93</v>
      </c>
      <c r="B63" s="77">
        <v>1</v>
      </c>
      <c r="C63" s="279"/>
      <c r="D63" s="282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94</v>
      </c>
      <c r="B64" s="77">
        <v>1</v>
      </c>
      <c r="C64" s="277" t="s">
        <v>95</v>
      </c>
      <c r="D64" s="280">
        <v>214.5</v>
      </c>
      <c r="E64" s="132">
        <v>1</v>
      </c>
      <c r="F64" s="133">
        <v>65800927</v>
      </c>
      <c r="G64" s="142">
        <f>IF(ISBLANK(F64),"-",(F64/$D$50*$D$47*$B$68)*($B$57/$D$64))</f>
        <v>184.4942095876342</v>
      </c>
      <c r="H64" s="143">
        <f t="shared" si="0"/>
        <v>0.92247104793817103</v>
      </c>
    </row>
    <row r="65" spans="1:8" ht="26.25" customHeight="1" x14ac:dyDescent="0.4">
      <c r="A65" s="76" t="s">
        <v>96</v>
      </c>
      <c r="B65" s="77">
        <v>1</v>
      </c>
      <c r="C65" s="278"/>
      <c r="D65" s="281"/>
      <c r="E65" s="136">
        <v>2</v>
      </c>
      <c r="F65" s="89">
        <v>66075479</v>
      </c>
      <c r="G65" s="144">
        <f>IF(ISBLANK(F65),"-",(F65/$D$50*$D$47*$B$68)*($B$57/$D$64))</f>
        <v>185.26400503794306</v>
      </c>
      <c r="H65" s="145">
        <f t="shared" si="0"/>
        <v>0.92632002518971535</v>
      </c>
    </row>
    <row r="66" spans="1:8" ht="26.25" customHeight="1" x14ac:dyDescent="0.4">
      <c r="A66" s="76" t="s">
        <v>97</v>
      </c>
      <c r="B66" s="77">
        <v>1</v>
      </c>
      <c r="C66" s="278"/>
      <c r="D66" s="281"/>
      <c r="E66" s="136">
        <v>3</v>
      </c>
      <c r="F66" s="89">
        <v>65754957</v>
      </c>
      <c r="G66" s="144">
        <f>IF(ISBLANK(F66),"-",(F66/$D$50*$D$47*$B$68)*($B$57/$D$64))</f>
        <v>184.3653178044722</v>
      </c>
      <c r="H66" s="145">
        <f t="shared" si="0"/>
        <v>0.92182658902236103</v>
      </c>
    </row>
    <row r="67" spans="1:8" ht="27" customHeight="1" thickBot="1" x14ac:dyDescent="0.45">
      <c r="A67" s="76" t="s">
        <v>98</v>
      </c>
      <c r="B67" s="77">
        <v>1</v>
      </c>
      <c r="C67" s="279"/>
      <c r="D67" s="282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6" t="s">
        <v>99</v>
      </c>
      <c r="B68" s="148">
        <f>(B67/B66)*(B65/B64)*(B63/B62)*(B61/B60)*B59</f>
        <v>500</v>
      </c>
      <c r="C68" s="277" t="s">
        <v>100</v>
      </c>
      <c r="D68" s="280">
        <v>213.5</v>
      </c>
      <c r="E68" s="132">
        <v>1</v>
      </c>
      <c r="F68" s="133">
        <v>65663249</v>
      </c>
      <c r="G68" s="142">
        <f>IF(ISBLANK(F68),"-",(F68/$D$50*$D$47*$B$68)*($B$57/$D$68))</f>
        <v>184.97051814320233</v>
      </c>
      <c r="H68" s="138">
        <f t="shared" si="0"/>
        <v>0.92485259071601167</v>
      </c>
    </row>
    <row r="69" spans="1:8" ht="27" customHeight="1" thickBot="1" x14ac:dyDescent="0.45">
      <c r="A69" s="123" t="s">
        <v>101</v>
      </c>
      <c r="B69" s="149">
        <f>(D47*B68)/B56*B57</f>
        <v>201.39699999999999</v>
      </c>
      <c r="C69" s="278"/>
      <c r="D69" s="281"/>
      <c r="E69" s="136">
        <v>2</v>
      </c>
      <c r="F69" s="89">
        <v>65823597</v>
      </c>
      <c r="G69" s="144">
        <f>IF(ISBLANK(F69),"-",(F69/$D$50*$D$47*$B$68)*($B$57/$D$68))</f>
        <v>185.42221148909854</v>
      </c>
      <c r="H69" s="138">
        <f t="shared" si="0"/>
        <v>0.92711105744549271</v>
      </c>
    </row>
    <row r="70" spans="1:8" ht="26.25" customHeight="1" x14ac:dyDescent="0.4">
      <c r="A70" s="291" t="s">
        <v>74</v>
      </c>
      <c r="B70" s="292"/>
      <c r="C70" s="278"/>
      <c r="D70" s="281"/>
      <c r="E70" s="136">
        <v>3</v>
      </c>
      <c r="F70" s="89">
        <v>66137536</v>
      </c>
      <c r="G70" s="144">
        <f>IF(ISBLANK(F70),"-",(F70/$D$50*$D$47*$B$68)*($B$57/$D$68))</f>
        <v>186.30656400560832</v>
      </c>
      <c r="H70" s="138">
        <f t="shared" si="0"/>
        <v>0.93153282002804161</v>
      </c>
    </row>
    <row r="71" spans="1:8" ht="27" customHeight="1" thickBot="1" x14ac:dyDescent="0.45">
      <c r="A71" s="293"/>
      <c r="B71" s="294"/>
      <c r="C71" s="283"/>
      <c r="D71" s="282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67</v>
      </c>
      <c r="G72" s="152">
        <f>AVERAGE(G60:G71)</f>
        <v>184.65345893013816</v>
      </c>
      <c r="H72" s="153">
        <f>AVERAGE(H60:H71)</f>
        <v>0.92326729465069057</v>
      </c>
    </row>
    <row r="73" spans="1:8" ht="26.25" customHeight="1" x14ac:dyDescent="0.4">
      <c r="C73" s="107"/>
      <c r="D73" s="107"/>
      <c r="E73" s="107"/>
      <c r="F73" s="154" t="s">
        <v>80</v>
      </c>
      <c r="G73" s="155">
        <f>STDEV(G60:G71)/G72</f>
        <v>5.1795971421044664E-3</v>
      </c>
      <c r="H73" s="155">
        <f>STDEV(H60:H71)/H72</f>
        <v>5.179597142104476E-3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19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59" t="s">
        <v>102</v>
      </c>
      <c r="B76" s="60" t="s">
        <v>103</v>
      </c>
      <c r="C76" s="273" t="str">
        <f>B20</f>
        <v xml:space="preserve">Cefixime trihydrate USP </v>
      </c>
      <c r="D76" s="273"/>
      <c r="E76" s="48" t="s">
        <v>104</v>
      </c>
      <c r="F76" s="48"/>
      <c r="G76" s="158">
        <f>H72</f>
        <v>0.92326729465069057</v>
      </c>
      <c r="H76" s="65"/>
    </row>
    <row r="77" spans="1:8" ht="18.75" x14ac:dyDescent="0.3">
      <c r="A77" s="58" t="s">
        <v>105</v>
      </c>
      <c r="B77" s="58" t="s">
        <v>106</v>
      </c>
    </row>
    <row r="78" spans="1:8" ht="18.75" x14ac:dyDescent="0.3">
      <c r="A78" s="58"/>
      <c r="B78" s="58"/>
    </row>
    <row r="79" spans="1:8" ht="26.25" customHeight="1" x14ac:dyDescent="0.4">
      <c r="A79" s="59" t="s">
        <v>3</v>
      </c>
      <c r="B79" s="284" t="str">
        <f>B26</f>
        <v>Cefixime Trihydrate</v>
      </c>
      <c r="C79" s="284"/>
    </row>
    <row r="80" spans="1:8" ht="26.25" customHeight="1" x14ac:dyDescent="0.4">
      <c r="A80" s="60" t="s">
        <v>44</v>
      </c>
      <c r="B80" s="284" t="str">
        <f>B27</f>
        <v>C49-1</v>
      </c>
      <c r="C80" s="284"/>
    </row>
    <row r="81" spans="1:12" ht="27" customHeight="1" thickBot="1" x14ac:dyDescent="0.45">
      <c r="A81" s="60" t="s">
        <v>5</v>
      </c>
      <c r="B81" s="61">
        <v>99.536000000000001</v>
      </c>
    </row>
    <row r="82" spans="1:12" s="63" customFormat="1" ht="27" customHeight="1" thickBot="1" x14ac:dyDescent="0.45">
      <c r="A82" s="60" t="s">
        <v>45</v>
      </c>
      <c r="B82" s="62">
        <v>9.7100000000000009</v>
      </c>
      <c r="C82" s="285" t="s">
        <v>46</v>
      </c>
      <c r="D82" s="286"/>
      <c r="E82" s="286"/>
      <c r="F82" s="286"/>
      <c r="G82" s="287"/>
      <c r="I82" s="64"/>
      <c r="J82" s="64"/>
      <c r="K82" s="64"/>
      <c r="L82" s="64"/>
    </row>
    <row r="83" spans="1:12" s="63" customFormat="1" ht="19.5" customHeight="1" thickBot="1" x14ac:dyDescent="0.35">
      <c r="A83" s="60" t="s">
        <v>47</v>
      </c>
      <c r="B83" s="65">
        <f>B81-B82</f>
        <v>89.825999999999993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63" customFormat="1" ht="27" customHeight="1" thickBot="1" x14ac:dyDescent="0.45">
      <c r="A84" s="60" t="s">
        <v>48</v>
      </c>
      <c r="B84" s="68">
        <v>453.452</v>
      </c>
      <c r="C84" s="288" t="s">
        <v>107</v>
      </c>
      <c r="D84" s="289"/>
      <c r="E84" s="289"/>
      <c r="F84" s="289"/>
      <c r="G84" s="289"/>
      <c r="H84" s="290"/>
      <c r="I84" s="64"/>
      <c r="J84" s="64"/>
      <c r="K84" s="64"/>
      <c r="L84" s="64"/>
    </row>
    <row r="85" spans="1:12" s="63" customFormat="1" ht="27" customHeight="1" thickBot="1" x14ac:dyDescent="0.45">
      <c r="A85" s="60" t="s">
        <v>50</v>
      </c>
      <c r="B85" s="68">
        <v>507.5</v>
      </c>
      <c r="C85" s="288" t="s">
        <v>108</v>
      </c>
      <c r="D85" s="289"/>
      <c r="E85" s="289"/>
      <c r="F85" s="289"/>
      <c r="G85" s="289"/>
      <c r="H85" s="290"/>
      <c r="I85" s="64"/>
      <c r="J85" s="64"/>
      <c r="K85" s="64"/>
      <c r="L85" s="64"/>
    </row>
    <row r="86" spans="1:12" s="63" customFormat="1" ht="18.75" x14ac:dyDescent="0.3">
      <c r="A86" s="60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63" customFormat="1" ht="18.75" x14ac:dyDescent="0.3">
      <c r="A87" s="60" t="s">
        <v>52</v>
      </c>
      <c r="B87" s="73">
        <f>B84/B85</f>
        <v>0.89350147783251233</v>
      </c>
      <c r="C87" s="48" t="s">
        <v>53</v>
      </c>
      <c r="D87" s="48"/>
      <c r="E87" s="48"/>
      <c r="F87" s="48"/>
      <c r="G87" s="48"/>
      <c r="I87" s="64"/>
      <c r="J87" s="64"/>
      <c r="K87" s="64"/>
      <c r="L87" s="64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4" t="s">
        <v>54</v>
      </c>
      <c r="B89" s="75">
        <v>100</v>
      </c>
      <c r="D89" s="159" t="s">
        <v>55</v>
      </c>
      <c r="E89" s="160"/>
      <c r="F89" s="275" t="s">
        <v>56</v>
      </c>
      <c r="G89" s="276"/>
    </row>
    <row r="90" spans="1:12" ht="27" customHeight="1" thickBot="1" x14ac:dyDescent="0.45">
      <c r="A90" s="76" t="s">
        <v>57</v>
      </c>
      <c r="B90" s="77">
        <v>2</v>
      </c>
      <c r="C90" s="161" t="s">
        <v>58</v>
      </c>
      <c r="D90" s="79" t="s">
        <v>59</v>
      </c>
      <c r="E90" s="80" t="s">
        <v>60</v>
      </c>
      <c r="F90" s="79" t="s">
        <v>59</v>
      </c>
      <c r="G90" s="162" t="s">
        <v>60</v>
      </c>
      <c r="I90" s="82" t="s">
        <v>61</v>
      </c>
    </row>
    <row r="91" spans="1:12" ht="26.25" customHeight="1" x14ac:dyDescent="0.4">
      <c r="A91" s="76" t="s">
        <v>62</v>
      </c>
      <c r="B91" s="77">
        <v>20</v>
      </c>
      <c r="C91" s="163">
        <v>1</v>
      </c>
      <c r="D91" s="250">
        <v>0.51480000000000004</v>
      </c>
      <c r="E91" s="85">
        <f>IF(ISBLANK(D91),"-",$D$101/$D$98*D91)</f>
        <v>0.62902626968205166</v>
      </c>
      <c r="F91" s="250">
        <v>0.59950000000000003</v>
      </c>
      <c r="G91" s="86">
        <f>IF(ISBLANK(F91),"-",$D$101/$F$98*F91)</f>
        <v>0.63743859895791755</v>
      </c>
      <c r="I91" s="87"/>
    </row>
    <row r="92" spans="1:12" ht="26.25" customHeight="1" x14ac:dyDescent="0.4">
      <c r="A92" s="76" t="s">
        <v>63</v>
      </c>
      <c r="B92" s="77">
        <v>1</v>
      </c>
      <c r="C92" s="107">
        <v>2</v>
      </c>
      <c r="D92" s="251">
        <v>0.52890000000000004</v>
      </c>
      <c r="E92" s="90">
        <f>IF(ISBLANK(D92),"-",$D$101/$D$98*D92)</f>
        <v>0.64625484466751582</v>
      </c>
      <c r="F92" s="251">
        <v>0.61070000000000002</v>
      </c>
      <c r="G92" s="91">
        <f>IF(ISBLANK(F92),"-",$D$101/$F$98*F92)</f>
        <v>0.64934737678665588</v>
      </c>
      <c r="I92" s="266">
        <f>ABS((F96/D96*D95)-F95)/D95</f>
        <v>3.741543779140179E-3</v>
      </c>
    </row>
    <row r="93" spans="1:12" ht="26.25" customHeight="1" x14ac:dyDescent="0.4">
      <c r="A93" s="76" t="s">
        <v>64</v>
      </c>
      <c r="B93" s="77">
        <v>1</v>
      </c>
      <c r="C93" s="107">
        <v>3</v>
      </c>
      <c r="D93" s="251">
        <v>0.53049999999999997</v>
      </c>
      <c r="E93" s="90">
        <f>IF(ISBLANK(D93),"-",$D$101/$D$98*D93)</f>
        <v>0.64820986026870309</v>
      </c>
      <c r="F93" s="251">
        <v>0.60470000000000002</v>
      </c>
      <c r="G93" s="91">
        <f>IF(ISBLANK(F93),"-",$D$101/$F$98*F93)</f>
        <v>0.64296767437840319</v>
      </c>
      <c r="I93" s="266"/>
    </row>
    <row r="94" spans="1:12" ht="27" customHeight="1" thickBot="1" x14ac:dyDescent="0.45">
      <c r="A94" s="76" t="s">
        <v>65</v>
      </c>
      <c r="B94" s="77">
        <v>1</v>
      </c>
      <c r="C94" s="164">
        <v>4</v>
      </c>
      <c r="D94" s="252"/>
      <c r="E94" s="94" t="str">
        <f>IF(ISBLANK(D94),"-",$D$101/$D$98*D94)</f>
        <v>-</v>
      </c>
      <c r="F94" s="253"/>
      <c r="G94" s="95" t="str">
        <f>IF(ISBLANK(F94),"-",$D$101/$F$98*F94)</f>
        <v>-</v>
      </c>
      <c r="I94" s="96"/>
    </row>
    <row r="95" spans="1:12" ht="27" customHeight="1" thickBot="1" x14ac:dyDescent="0.45">
      <c r="A95" s="76" t="s">
        <v>66</v>
      </c>
      <c r="B95" s="77">
        <v>1</v>
      </c>
      <c r="C95" s="60" t="s">
        <v>67</v>
      </c>
      <c r="D95" s="165">
        <f>AVERAGE(D91:D94)</f>
        <v>0.52473333333333338</v>
      </c>
      <c r="E95" s="99">
        <f>AVERAGE(E91:E94)</f>
        <v>0.64116365820609023</v>
      </c>
      <c r="F95" s="166">
        <f>AVERAGE(F91:F94)</f>
        <v>0.60496666666666665</v>
      </c>
      <c r="G95" s="167">
        <f>AVERAGE(G91:G94)</f>
        <v>0.64325121670765883</v>
      </c>
    </row>
    <row r="96" spans="1:12" ht="26.25" customHeight="1" x14ac:dyDescent="0.4">
      <c r="A96" s="76" t="s">
        <v>68</v>
      </c>
      <c r="B96" s="61">
        <v>1</v>
      </c>
      <c r="C96" s="168" t="s">
        <v>109</v>
      </c>
      <c r="D96" s="254">
        <v>11.33</v>
      </c>
      <c r="E96" s="48"/>
      <c r="F96" s="255">
        <v>13.02</v>
      </c>
    </row>
    <row r="97" spans="1:10" ht="26.25" customHeight="1" x14ac:dyDescent="0.4">
      <c r="A97" s="76" t="s">
        <v>70</v>
      </c>
      <c r="B97" s="61">
        <v>1</v>
      </c>
      <c r="C97" s="169" t="s">
        <v>110</v>
      </c>
      <c r="D97" s="170">
        <f>D96*$B$87</f>
        <v>10.123371743842364</v>
      </c>
      <c r="E97" s="107"/>
      <c r="F97" s="106">
        <f>F96*$B$87</f>
        <v>11.633389241379311</v>
      </c>
    </row>
    <row r="98" spans="1:10" ht="19.5" customHeight="1" thickBot="1" x14ac:dyDescent="0.35">
      <c r="A98" s="76" t="s">
        <v>72</v>
      </c>
      <c r="B98" s="107">
        <f>(B97/B96)*(B95/B94)*(B93/B92)*(B91/B90)*B89</f>
        <v>1000</v>
      </c>
      <c r="C98" s="169" t="s">
        <v>111</v>
      </c>
      <c r="D98" s="171">
        <f>D97*$B$83/100</f>
        <v>9.0934199026238414</v>
      </c>
      <c r="E98" s="109"/>
      <c r="F98" s="108">
        <f>F97*$B$83/100</f>
        <v>10.449808219961378</v>
      </c>
    </row>
    <row r="99" spans="1:10" ht="19.5" customHeight="1" thickBot="1" x14ac:dyDescent="0.35">
      <c r="A99" s="267" t="s">
        <v>74</v>
      </c>
      <c r="B99" s="268"/>
      <c r="C99" s="169" t="s">
        <v>112</v>
      </c>
      <c r="D99" s="172">
        <f>D98/$B$98</f>
        <v>9.0934199026238421E-3</v>
      </c>
      <c r="E99" s="109"/>
      <c r="F99" s="112">
        <f>F98/$B$98</f>
        <v>1.0449808219961379E-2</v>
      </c>
      <c r="H99" s="101"/>
    </row>
    <row r="100" spans="1:10" ht="19.5" customHeight="1" thickBot="1" x14ac:dyDescent="0.35">
      <c r="A100" s="269"/>
      <c r="B100" s="270"/>
      <c r="C100" s="169" t="s">
        <v>76</v>
      </c>
      <c r="D100" s="173">
        <f>$B$56/$B$116</f>
        <v>1.1111111111111112E-2</v>
      </c>
      <c r="F100" s="117"/>
      <c r="G100" s="174"/>
      <c r="H100" s="101"/>
    </row>
    <row r="101" spans="1:10" ht="18.75" x14ac:dyDescent="0.3">
      <c r="C101" s="169" t="s">
        <v>77</v>
      </c>
      <c r="D101" s="170">
        <f>D100*$B$98</f>
        <v>11.111111111111111</v>
      </c>
      <c r="F101" s="117"/>
      <c r="H101" s="101"/>
    </row>
    <row r="102" spans="1:10" ht="19.5" customHeight="1" thickBot="1" x14ac:dyDescent="0.35">
      <c r="C102" s="175" t="s">
        <v>78</v>
      </c>
      <c r="D102" s="176">
        <f>D101/B34</f>
        <v>12.435470322964479</v>
      </c>
      <c r="F102" s="121"/>
      <c r="H102" s="101"/>
      <c r="J102" s="177"/>
    </row>
    <row r="103" spans="1:10" ht="18.75" x14ac:dyDescent="0.3">
      <c r="C103" s="178" t="s">
        <v>113</v>
      </c>
      <c r="D103" s="179">
        <f>AVERAGE(E91:E94,G91:G94)</f>
        <v>0.64220743745687459</v>
      </c>
      <c r="F103" s="121"/>
      <c r="G103" s="174"/>
      <c r="H103" s="101"/>
      <c r="J103" s="180"/>
    </row>
    <row r="104" spans="1:10" ht="18.75" x14ac:dyDescent="0.3">
      <c r="C104" s="154" t="s">
        <v>80</v>
      </c>
      <c r="D104" s="181">
        <f>STDEV(E91:E94,G91:G94)/D103</f>
        <v>1.2070560057056706E-2</v>
      </c>
      <c r="F104" s="121"/>
      <c r="H104" s="101"/>
      <c r="J104" s="180"/>
    </row>
    <row r="105" spans="1:10" ht="19.5" customHeight="1" thickBot="1" x14ac:dyDescent="0.35">
      <c r="C105" s="156" t="s">
        <v>19</v>
      </c>
      <c r="D105" s="182">
        <f>COUNT(E91:E94,G91:G94)</f>
        <v>6</v>
      </c>
      <c r="F105" s="121"/>
      <c r="H105" s="101"/>
      <c r="J105" s="180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114</v>
      </c>
      <c r="B107" s="75">
        <v>900</v>
      </c>
      <c r="C107" s="159" t="s">
        <v>115</v>
      </c>
      <c r="D107" s="183" t="s">
        <v>59</v>
      </c>
      <c r="E107" s="184" t="s">
        <v>116</v>
      </c>
      <c r="F107" s="185" t="s">
        <v>117</v>
      </c>
    </row>
    <row r="108" spans="1:10" ht="26.25" customHeight="1" x14ac:dyDescent="0.4">
      <c r="A108" s="76" t="s">
        <v>118</v>
      </c>
      <c r="B108" s="77">
        <v>1</v>
      </c>
      <c r="C108" s="186">
        <v>1</v>
      </c>
      <c r="D108" s="187">
        <v>0.57889999999999997</v>
      </c>
      <c r="E108" s="188">
        <f t="shared" ref="E108:E113" si="1">IF(ISBLANK(D108),"-",D108/$D$103*$D$100*$B$116)</f>
        <v>180.28442719144752</v>
      </c>
      <c r="F108" s="189">
        <f t="shared" ref="F108:F113" si="2">IF(ISBLANK(D108), "-", E108/$B$56)</f>
        <v>0.90142213595723764</v>
      </c>
    </row>
    <row r="109" spans="1:10" ht="26.25" customHeight="1" x14ac:dyDescent="0.4">
      <c r="A109" s="76" t="s">
        <v>91</v>
      </c>
      <c r="B109" s="77">
        <v>20</v>
      </c>
      <c r="C109" s="186">
        <v>2</v>
      </c>
      <c r="D109" s="187">
        <v>0.55089999999999995</v>
      </c>
      <c r="E109" s="190">
        <f t="shared" si="1"/>
        <v>171.56450326441256</v>
      </c>
      <c r="F109" s="191">
        <f t="shared" si="2"/>
        <v>0.85782251632206286</v>
      </c>
    </row>
    <row r="110" spans="1:10" ht="26.25" customHeight="1" x14ac:dyDescent="0.4">
      <c r="A110" s="76" t="s">
        <v>92</v>
      </c>
      <c r="B110" s="77">
        <v>1</v>
      </c>
      <c r="C110" s="186">
        <v>3</v>
      </c>
      <c r="D110" s="187">
        <v>0.55600000000000005</v>
      </c>
      <c r="E110" s="190">
        <f t="shared" si="1"/>
        <v>173.15277512255113</v>
      </c>
      <c r="F110" s="191">
        <f t="shared" si="2"/>
        <v>0.8657638756127557</v>
      </c>
    </row>
    <row r="111" spans="1:10" ht="26.25" customHeight="1" x14ac:dyDescent="0.4">
      <c r="A111" s="76" t="s">
        <v>93</v>
      </c>
      <c r="B111" s="77">
        <v>1</v>
      </c>
      <c r="C111" s="186">
        <v>4</v>
      </c>
      <c r="D111" s="187">
        <v>0.56330000000000002</v>
      </c>
      <c r="E111" s="190">
        <f t="shared" si="1"/>
        <v>175.42618386067093</v>
      </c>
      <c r="F111" s="191">
        <f t="shared" si="2"/>
        <v>0.87713091930335463</v>
      </c>
    </row>
    <row r="112" spans="1:10" ht="26.25" customHeight="1" x14ac:dyDescent="0.4">
      <c r="A112" s="76" t="s">
        <v>94</v>
      </c>
      <c r="B112" s="77">
        <v>1</v>
      </c>
      <c r="C112" s="186">
        <v>5</v>
      </c>
      <c r="D112" s="187">
        <v>0.55179999999999996</v>
      </c>
      <c r="E112" s="190">
        <f t="shared" si="1"/>
        <v>171.84478653349584</v>
      </c>
      <c r="F112" s="191">
        <f t="shared" si="2"/>
        <v>0.85922393266747921</v>
      </c>
    </row>
    <row r="113" spans="1:10" ht="26.25" customHeight="1" x14ac:dyDescent="0.4">
      <c r="A113" s="76" t="s">
        <v>96</v>
      </c>
      <c r="B113" s="77">
        <v>1</v>
      </c>
      <c r="C113" s="192">
        <v>6</v>
      </c>
      <c r="D113" s="193">
        <v>0.5796</v>
      </c>
      <c r="E113" s="194">
        <f t="shared" si="1"/>
        <v>180.5024252896234</v>
      </c>
      <c r="F113" s="195">
        <f t="shared" si="2"/>
        <v>0.90251212644811707</v>
      </c>
    </row>
    <row r="114" spans="1:10" ht="26.25" customHeight="1" x14ac:dyDescent="0.4">
      <c r="A114" s="76" t="s">
        <v>97</v>
      </c>
      <c r="B114" s="77">
        <v>1</v>
      </c>
      <c r="C114" s="186"/>
      <c r="D114" s="107"/>
      <c r="E114" s="48"/>
      <c r="F114" s="196"/>
    </row>
    <row r="115" spans="1:10" ht="26.25" customHeight="1" x14ac:dyDescent="0.4">
      <c r="A115" s="76" t="s">
        <v>98</v>
      </c>
      <c r="B115" s="77">
        <v>1</v>
      </c>
      <c r="C115" s="186"/>
      <c r="D115" s="197" t="s">
        <v>67</v>
      </c>
      <c r="E115" s="198">
        <f>AVERAGE(E108:E113)</f>
        <v>175.46251687703355</v>
      </c>
      <c r="F115" s="199">
        <f>AVERAGE(F108:F113)</f>
        <v>0.87731258438516802</v>
      </c>
    </row>
    <row r="116" spans="1:10" ht="27" customHeight="1" thickBot="1" x14ac:dyDescent="0.45">
      <c r="A116" s="76" t="s">
        <v>99</v>
      </c>
      <c r="B116" s="88">
        <f>(B115/B114)*(B113/B112)*(B111/B110)*(B109/B108)*B107</f>
        <v>18000</v>
      </c>
      <c r="C116" s="200"/>
      <c r="D116" s="60" t="s">
        <v>80</v>
      </c>
      <c r="E116" s="201">
        <f>STDEV(E108:E113)/E115</f>
        <v>2.3118089209488418E-2</v>
      </c>
      <c r="F116" s="201">
        <f>STDEV(F108:F113)/F115</f>
        <v>2.3118089209488418E-2</v>
      </c>
      <c r="I116" s="48"/>
    </row>
    <row r="117" spans="1:10" ht="27" customHeight="1" thickBot="1" x14ac:dyDescent="0.45">
      <c r="A117" s="267" t="s">
        <v>74</v>
      </c>
      <c r="B117" s="271"/>
      <c r="C117" s="202"/>
      <c r="D117" s="203" t="s">
        <v>19</v>
      </c>
      <c r="E117" s="204">
        <f>COUNT(E108:E113)</f>
        <v>6</v>
      </c>
      <c r="F117" s="204">
        <f>COUNT(F108:F113)</f>
        <v>6</v>
      </c>
      <c r="I117" s="48"/>
      <c r="J117" s="180"/>
    </row>
    <row r="118" spans="1:10" ht="19.5" customHeight="1" thickBot="1" x14ac:dyDescent="0.35">
      <c r="A118" s="269"/>
      <c r="B118" s="272"/>
      <c r="C118" s="48"/>
      <c r="D118" s="48"/>
      <c r="E118" s="48"/>
      <c r="F118" s="107"/>
      <c r="G118" s="48"/>
      <c r="H118" s="48"/>
      <c r="I118" s="48"/>
    </row>
    <row r="119" spans="1:10" ht="18.75" x14ac:dyDescent="0.3">
      <c r="A119" s="205"/>
      <c r="B119" s="72"/>
      <c r="C119" s="48"/>
      <c r="D119" s="48"/>
      <c r="E119" s="48"/>
      <c r="F119" s="107"/>
      <c r="G119" s="48"/>
      <c r="H119" s="48"/>
      <c r="I119" s="48"/>
    </row>
    <row r="120" spans="1:10" ht="26.25" customHeight="1" x14ac:dyDescent="0.4">
      <c r="A120" s="59" t="s">
        <v>102</v>
      </c>
      <c r="B120" s="60" t="s">
        <v>119</v>
      </c>
      <c r="C120" s="273" t="str">
        <f>B20</f>
        <v xml:space="preserve">Cefixime trihydrate USP </v>
      </c>
      <c r="D120" s="273"/>
      <c r="E120" s="48" t="s">
        <v>120</v>
      </c>
      <c r="F120" s="48"/>
      <c r="G120" s="158">
        <f>F115</f>
        <v>0.87731258438516802</v>
      </c>
      <c r="H120" s="48"/>
      <c r="I120" s="48"/>
    </row>
    <row r="121" spans="1:10" ht="19.5" customHeight="1" thickBot="1" x14ac:dyDescent="0.35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274" t="s">
        <v>22</v>
      </c>
      <c r="C122" s="274"/>
      <c r="E122" s="161" t="s">
        <v>23</v>
      </c>
      <c r="F122" s="208"/>
      <c r="G122" s="274" t="s">
        <v>24</v>
      </c>
      <c r="H122" s="274"/>
    </row>
    <row r="123" spans="1:10" ht="69.95" customHeight="1" x14ac:dyDescent="0.3">
      <c r="A123" s="59" t="s">
        <v>25</v>
      </c>
      <c r="B123" s="209"/>
      <c r="C123" s="209"/>
      <c r="E123" s="209"/>
      <c r="F123" s="48"/>
      <c r="G123" s="209"/>
      <c r="H123" s="209"/>
    </row>
    <row r="124" spans="1:10" ht="69.95" customHeight="1" x14ac:dyDescent="0.3">
      <c r="A124" s="59" t="s">
        <v>26</v>
      </c>
      <c r="B124" s="210"/>
      <c r="C124" s="210"/>
      <c r="E124" s="210"/>
      <c r="F124" s="48"/>
      <c r="G124" s="211"/>
      <c r="H124" s="211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8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8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8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8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8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8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8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8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8"/>
    </row>
    <row r="250" spans="1:1" x14ac:dyDescent="0.25">
      <c r="A250" s="47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9" operator="greaterThan">
      <formula>0.02</formula>
    </cfRule>
  </conditionalFormatting>
  <conditionalFormatting sqref="D51">
    <cfRule type="cellIs" dxfId="7" priority="8" operator="greaterThan">
      <formula>0.02</formula>
    </cfRule>
  </conditionalFormatting>
  <conditionalFormatting sqref="G73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4" operator="lessThanOrEqual">
      <formula>0.02</formula>
    </cfRule>
  </conditionalFormatting>
  <conditionalFormatting sqref="I39">
    <cfRule type="cellIs" dxfId="2" priority="3" operator="greaterThan">
      <formula>0.02</formula>
    </cfRule>
  </conditionalFormatting>
  <conditionalFormatting sqref="I92">
    <cfRule type="cellIs" dxfId="1" priority="2" operator="lessThanOrEqual">
      <formula>0.02</formula>
    </cfRule>
  </conditionalFormatting>
  <conditionalFormatting sqref="I92">
    <cfRule type="cellIs" dxfId="0" priority="1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Cefixime</vt:lpstr>
      <vt:lpstr>Cefixime!Print_Area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2016-04-15T09:11:32Z</cp:lastPrinted>
  <dcterms:created xsi:type="dcterms:W3CDTF">2005-07-05T10:19:27Z</dcterms:created>
  <dcterms:modified xsi:type="dcterms:W3CDTF">2016-04-20T08:15:01Z</dcterms:modified>
</cp:coreProperties>
</file>