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25" windowWidth="20730" windowHeight="11445" activeTab="4"/>
  </bookViews>
  <sheets>
    <sheet name="SST (DAY1)" sheetId="6" r:id="rId1"/>
    <sheet name="SST (d7)" sheetId="8" r:id="rId2"/>
    <sheet name="RD" sheetId="2" r:id="rId3"/>
    <sheet name="Amoxicillin " sheetId="3" r:id="rId4"/>
    <sheet name="Clavulanic Acid" sheetId="4" r:id="rId5"/>
  </sheets>
  <externalReferences>
    <externalReference r:id="rId6"/>
  </externalReferences>
  <definedNames>
    <definedName name="_xlnm.Print_Area" localSheetId="3">'Amoxicillin '!$A$1:$H$135</definedName>
    <definedName name="_xlnm.Print_Area" localSheetId="4">'Clavulanic Acid'!$A$1:$H$135</definedName>
  </definedNames>
  <calcPr calcId="145621"/>
</workbook>
</file>

<file path=xl/calcChain.xml><?xml version="1.0" encoding="utf-8"?>
<calcChain xmlns="http://schemas.openxmlformats.org/spreadsheetml/2006/main">
  <c r="B17" i="8" l="1"/>
  <c r="B53" i="8"/>
  <c r="E51" i="8"/>
  <c r="D51" i="8"/>
  <c r="C51" i="8"/>
  <c r="B51" i="8"/>
  <c r="B52" i="8" s="1"/>
  <c r="B42" i="8"/>
  <c r="B41" i="8"/>
  <c r="B32" i="8"/>
  <c r="E30" i="8"/>
  <c r="D30" i="8"/>
  <c r="C30" i="8"/>
  <c r="B30" i="8"/>
  <c r="B31" i="8" s="1"/>
  <c r="B21" i="8"/>
  <c r="B20" i="8"/>
  <c r="B53" i="6" l="1"/>
  <c r="E51" i="6"/>
  <c r="D51" i="6"/>
  <c r="C51" i="6"/>
  <c r="B51" i="6"/>
  <c r="B52" i="6" s="1"/>
  <c r="B39" i="6"/>
  <c r="B32" i="6"/>
  <c r="E30" i="6"/>
  <c r="D30" i="6"/>
  <c r="C30" i="6"/>
  <c r="B30" i="6"/>
  <c r="B31" i="6" s="1"/>
  <c r="B125" i="4" l="1"/>
  <c r="G116" i="3"/>
  <c r="B85" i="3"/>
  <c r="B58" i="3" l="1"/>
  <c r="D59" i="3" s="1"/>
  <c r="B58" i="4"/>
  <c r="B112" i="4" s="1"/>
  <c r="D113" i="4" s="1"/>
  <c r="B21" i="3"/>
  <c r="B110" i="3" s="1"/>
  <c r="B20" i="3"/>
  <c r="E111" i="3" s="1"/>
  <c r="B19" i="3"/>
  <c r="B18" i="3"/>
  <c r="C132" i="4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F97" i="4"/>
  <c r="D97" i="4"/>
  <c r="E96" i="4"/>
  <c r="B89" i="4"/>
  <c r="B85" i="4"/>
  <c r="C78" i="4"/>
  <c r="H73" i="4"/>
  <c r="G73" i="4"/>
  <c r="B70" i="4"/>
  <c r="B71" i="4" s="1"/>
  <c r="H69" i="4"/>
  <c r="G69" i="4"/>
  <c r="H65" i="4"/>
  <c r="G65" i="4"/>
  <c r="D59" i="4"/>
  <c r="B59" i="4"/>
  <c r="E57" i="4"/>
  <c r="B56" i="4"/>
  <c r="B46" i="4"/>
  <c r="D49" i="4" s="1"/>
  <c r="F45" i="4"/>
  <c r="F43" i="4"/>
  <c r="D43" i="4"/>
  <c r="G42" i="4"/>
  <c r="E42" i="4"/>
  <c r="B35" i="4"/>
  <c r="B31" i="4"/>
  <c r="H127" i="3"/>
  <c r="G127" i="3"/>
  <c r="B124" i="3"/>
  <c r="H123" i="3"/>
  <c r="G123" i="3"/>
  <c r="H119" i="3"/>
  <c r="G119" i="3"/>
  <c r="B113" i="3"/>
  <c r="B100" i="3"/>
  <c r="D103" i="3" s="1"/>
  <c r="F97" i="3"/>
  <c r="D97" i="3"/>
  <c r="G96" i="3"/>
  <c r="E96" i="3"/>
  <c r="B89" i="3"/>
  <c r="H73" i="3"/>
  <c r="G73" i="3"/>
  <c r="B70" i="3"/>
  <c r="H69" i="3"/>
  <c r="G69" i="3"/>
  <c r="H65" i="3"/>
  <c r="G65" i="3"/>
  <c r="B59" i="3"/>
  <c r="B112" i="3"/>
  <c r="D113" i="3" s="1"/>
  <c r="B56" i="3"/>
  <c r="B46" i="3"/>
  <c r="D49" i="3" s="1"/>
  <c r="F45" i="3"/>
  <c r="F43" i="3"/>
  <c r="D43" i="3"/>
  <c r="G42" i="3"/>
  <c r="E42" i="3"/>
  <c r="B35" i="3"/>
  <c r="B31" i="3"/>
  <c r="D33" i="2"/>
  <c r="C37" i="2" s="1"/>
  <c r="C33" i="2"/>
  <c r="C35" i="2" s="1"/>
  <c r="B33" i="2"/>
  <c r="C132" i="3" l="1"/>
  <c r="D50" i="4"/>
  <c r="B71" i="3"/>
  <c r="D50" i="3"/>
  <c r="F46" i="3"/>
  <c r="G41" i="3" s="1"/>
  <c r="F46" i="4"/>
  <c r="G41" i="4" s="1"/>
  <c r="C78" i="3"/>
  <c r="E57" i="3"/>
  <c r="D104" i="3"/>
  <c r="D104" i="4"/>
  <c r="B125" i="3"/>
  <c r="D99" i="3"/>
  <c r="D100" i="3" s="1"/>
  <c r="D101" i="3" s="1"/>
  <c r="F99" i="3"/>
  <c r="F100" i="3" s="1"/>
  <c r="D99" i="4"/>
  <c r="D100" i="4" s="1"/>
  <c r="D101" i="4" s="1"/>
  <c r="F99" i="4"/>
  <c r="F100" i="4" s="1"/>
  <c r="G93" i="4" s="1"/>
  <c r="C39" i="2"/>
  <c r="D45" i="3"/>
  <c r="D46" i="3" s="1"/>
  <c r="D45" i="4"/>
  <c r="D46" i="4" s="1"/>
  <c r="G40" i="4" l="1"/>
  <c r="F47" i="3"/>
  <c r="G39" i="3"/>
  <c r="G95" i="4"/>
  <c r="E95" i="3"/>
  <c r="G40" i="3"/>
  <c r="F47" i="4"/>
  <c r="G39" i="4"/>
  <c r="E41" i="3"/>
  <c r="E39" i="3"/>
  <c r="D47" i="3"/>
  <c r="F101" i="3"/>
  <c r="G94" i="3"/>
  <c r="G95" i="3"/>
  <c r="E94" i="4"/>
  <c r="E94" i="3"/>
  <c r="F101" i="4"/>
  <c r="G94" i="4"/>
  <c r="E40" i="3"/>
  <c r="E93" i="4"/>
  <c r="E93" i="3"/>
  <c r="E41" i="4"/>
  <c r="E39" i="4"/>
  <c r="D47" i="4"/>
  <c r="E95" i="4"/>
  <c r="G93" i="3"/>
  <c r="E40" i="4"/>
  <c r="G97" i="4" l="1"/>
  <c r="G43" i="4"/>
  <c r="G43" i="3"/>
  <c r="D53" i="4"/>
  <c r="E43" i="4"/>
  <c r="D51" i="4"/>
  <c r="G70" i="4" s="1"/>
  <c r="H70" i="4" s="1"/>
  <c r="D105" i="4"/>
  <c r="G116" i="4" s="1"/>
  <c r="E97" i="4"/>
  <c r="D107" i="4"/>
  <c r="D53" i="3"/>
  <c r="E43" i="3"/>
  <c r="D51" i="3"/>
  <c r="G97" i="3"/>
  <c r="D105" i="3"/>
  <c r="E97" i="3"/>
  <c r="D107" i="3"/>
  <c r="G62" i="3" l="1"/>
  <c r="H62" i="3" s="1"/>
  <c r="G70" i="3"/>
  <c r="H70" i="3" s="1"/>
  <c r="G66" i="3"/>
  <c r="H66" i="3" s="1"/>
  <c r="G117" i="3"/>
  <c r="H117" i="3" s="1"/>
  <c r="H116" i="3"/>
  <c r="G63" i="4"/>
  <c r="H63" i="4" s="1"/>
  <c r="G62" i="4"/>
  <c r="H62" i="4" s="1"/>
  <c r="G63" i="3"/>
  <c r="H63" i="3" s="1"/>
  <c r="G117" i="4"/>
  <c r="H117" i="4" s="1"/>
  <c r="H116" i="4"/>
  <c r="D52" i="3"/>
  <c r="G72" i="3"/>
  <c r="H72" i="3" s="1"/>
  <c r="G67" i="3"/>
  <c r="H67" i="3" s="1"/>
  <c r="G71" i="3"/>
  <c r="H71" i="3" s="1"/>
  <c r="G68" i="3"/>
  <c r="H68" i="3" s="1"/>
  <c r="G64" i="3"/>
  <c r="H64" i="3" s="1"/>
  <c r="G124" i="4"/>
  <c r="H124" i="4" s="1"/>
  <c r="D106" i="4"/>
  <c r="G125" i="4"/>
  <c r="H125" i="4" s="1"/>
  <c r="G122" i="4"/>
  <c r="H122" i="4" s="1"/>
  <c r="G120" i="4"/>
  <c r="H120" i="4" s="1"/>
  <c r="G118" i="4"/>
  <c r="H118" i="4" s="1"/>
  <c r="G121" i="4"/>
  <c r="H121" i="4" s="1"/>
  <c r="G126" i="4"/>
  <c r="H126" i="4" s="1"/>
  <c r="G124" i="3"/>
  <c r="H124" i="3" s="1"/>
  <c r="D106" i="3"/>
  <c r="G125" i="3"/>
  <c r="H125" i="3" s="1"/>
  <c r="G122" i="3"/>
  <c r="H122" i="3" s="1"/>
  <c r="G120" i="3"/>
  <c r="H120" i="3" s="1"/>
  <c r="G118" i="3"/>
  <c r="H118" i="3" s="1"/>
  <c r="G121" i="3"/>
  <c r="H121" i="3" s="1"/>
  <c r="G126" i="3"/>
  <c r="H126" i="3" s="1"/>
  <c r="D52" i="4"/>
  <c r="G72" i="4"/>
  <c r="H72" i="4" s="1"/>
  <c r="G67" i="4"/>
  <c r="H67" i="4" s="1"/>
  <c r="G66" i="4"/>
  <c r="H66" i="4" s="1"/>
  <c r="G71" i="4"/>
  <c r="H71" i="4" s="1"/>
  <c r="G68" i="4"/>
  <c r="H68" i="4" s="1"/>
  <c r="G64" i="4"/>
  <c r="H64" i="4" s="1"/>
  <c r="H128" i="3" l="1"/>
  <c r="H130" i="3"/>
  <c r="H76" i="4"/>
  <c r="H74" i="4"/>
  <c r="H128" i="4"/>
  <c r="H130" i="4"/>
  <c r="H76" i="3"/>
  <c r="H74" i="3"/>
  <c r="H129" i="3" l="1"/>
  <c r="G132" i="3"/>
  <c r="H75" i="3"/>
  <c r="G78" i="3"/>
  <c r="H75" i="4"/>
  <c r="G78" i="4"/>
  <c r="H129" i="4"/>
  <c r="G132" i="4"/>
</calcChain>
</file>

<file path=xl/sharedStrings.xml><?xml version="1.0" encoding="utf-8"?>
<sst xmlns="http://schemas.openxmlformats.org/spreadsheetml/2006/main" count="465" uniqueCount="129">
  <si>
    <t>HPLC System Suitability Report</t>
  </si>
  <si>
    <t>Analysis Data</t>
  </si>
  <si>
    <t>Assay</t>
  </si>
  <si>
    <t>Sample(s)</t>
  </si>
  <si>
    <t>Reference Substance:</t>
  </si>
  <si>
    <t>Aivclav-228.5 Suspension</t>
  </si>
  <si>
    <t>% age Purity:</t>
  </si>
  <si>
    <t>NDQD201512621</t>
  </si>
  <si>
    <t>Weight (mg):</t>
  </si>
  <si>
    <t>Amoxicillin &amp; Clavulanic Acid</t>
  </si>
  <si>
    <t>Standard Conc (mg/mL):</t>
  </si>
  <si>
    <t>Each 5ml of the reconstituted supension contains: Amoxicillin Trihydrate BP eq. to Amoxicillin 200mg
Diluted Potassium Clavulanate BP eq. to Clavulanic acid 28.5mg</t>
  </si>
  <si>
    <t>2015-12-09 09:38:26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</si>
  <si>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</si>
  <si>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</si>
  <si>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</si>
  <si>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</si>
  <si>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</si>
  <si>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</si>
  <si>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</si>
  <si>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</si>
  <si>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</si>
  <si>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</si>
  <si>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</si>
  <si>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</si>
  <si>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</si>
  <si>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</si>
  <si>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</si>
  <si>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</si>
  <si>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</si>
  <si>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</si>
  <si>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</si>
  <si>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</si>
  <si>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</si>
  <si>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</si>
  <si>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</si>
  <si>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</si>
  <si>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</si>
  <si>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</si>
  <si>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</si>
  <si>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</si>
  <si>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</si>
  <si>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</si>
  <si>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</si>
  <si>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</si>
  <si>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</si>
  <si>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</si>
  <si>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</si>
  <si>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</si>
  <si>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</si>
  <si>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</si>
  <si>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</si>
  <si>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</si>
  <si>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</si>
  <si>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</si>
  <si>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</si>
  <si>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</si>
  <si>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</si>
  <si>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</si>
  <si>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</si>
  <si>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</si>
  <si>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</si>
  <si>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</si>
  <si>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</si>
  <si>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</si>
  <si>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</si>
  <si>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</si>
  <si>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</si>
  <si>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</si>
  <si>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</si>
  <si>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</si>
  <si>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</si>
  <si>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</si>
  <si>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</si>
  <si>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</si>
  <si>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</si>
  <si>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</si>
  <si>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</si>
  <si>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</si>
  <si>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</si>
  <si>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</si>
  <si>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</si>
  <si>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</si>
  <si>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</si>
  <si>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</si>
  <si>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</si>
  <si>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</si>
  <si>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</si>
  <si>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</si>
  <si>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</si>
  <si>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</si>
  <si>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</si>
  <si>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</si>
  <si>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</si>
  <si>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</si>
  <si>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</si>
  <si>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</si>
  <si>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</si>
  <si>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</si>
  <si>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</si>
  <si>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</si>
  <si>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</si>
  <si>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</si>
  <si>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</si>
  <si>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</si>
  <si>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</si>
  <si>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</si>
  <si>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</si>
  <si>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</si>
  <si>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</si>
  <si>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</si>
  <si>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</si>
  <si>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</si>
  <si>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</si>
  <si>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Clavulanic Acid</t>
  </si>
  <si>
    <t xml:space="preserve">         </t>
  </si>
  <si>
    <t>WRS A1-3</t>
  </si>
  <si>
    <t>PRS C62-3</t>
  </si>
  <si>
    <t xml:space="preserve"> </t>
  </si>
  <si>
    <t xml:space="preserve">                                                                                                                          </t>
  </si>
  <si>
    <t>CLAMOXIN 228.5</t>
  </si>
  <si>
    <t xml:space="preserve">Amoxicillin </t>
  </si>
  <si>
    <t>Resolution</t>
  </si>
  <si>
    <t>DAY 7</t>
  </si>
  <si>
    <t xml:space="preserve">AMOXICILLIN </t>
  </si>
  <si>
    <r>
      <t>The Assymetry of all peaks were below</t>
    </r>
    <r>
      <rPr>
        <b/>
        <sz val="12"/>
        <color rgb="FF000000"/>
        <rFont val="Book Antiqua"/>
      </rPr>
      <t xml:space="preserve"> 1.5</t>
    </r>
  </si>
  <si>
    <t>Resolution NLT 3.5</t>
  </si>
  <si>
    <t>CLAVULANIC ACID</t>
  </si>
  <si>
    <t>Clavulanic 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</si>
</sst>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5" formatCode="0.0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3" fillId="2" borderId="0"/>
  </cellStyleXfs>
  <cellXfs count="4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5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4" xfId="1" applyNumberFormat="1" applyFont="1" applyFill="1" applyBorder="1" applyAlignment="1" applyProtection="1">
      <alignment horizontal="center"/>
      <protection locked="0"/>
    </xf>
    <xf numFmtId="0" fontId="2" fillId="8" borderId="53" xfId="1" applyFont="1" applyFill="1" applyBorder="1" applyAlignment="1">
      <alignment horizontal="center"/>
    </xf>
    <xf numFmtId="2" fontId="7" fillId="3" borderId="39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0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0" fontId="2" fillId="2" borderId="52" xfId="1" applyFont="1" applyFill="1" applyBorder="1"/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0" xfId="1" applyFont="1" applyFill="1" applyBorder="1"/>
    <xf numFmtId="0" fontId="2" fillId="2" borderId="53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2" fillId="2" borderId="54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6" fillId="2" borderId="6" xfId="1" applyFont="1" applyFill="1" applyBorder="1"/>
    <xf numFmtId="0" fontId="6" fillId="2" borderId="8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5" fillId="2" borderId="0" xfId="1" applyFont="1" applyFill="1" applyAlignment="1">
      <alignment horizontal="center"/>
    </xf>
    <xf numFmtId="175" fontId="2" fillId="8" borderId="53" xfId="1" applyNumberFormat="1" applyFont="1" applyFill="1" applyBorder="1" applyAlignment="1">
      <alignment horizontal="center"/>
    </xf>
    <xf numFmtId="0" fontId="2" fillId="9" borderId="52" xfId="1" applyFont="1" applyFill="1" applyBorder="1"/>
    <xf numFmtId="0" fontId="26" fillId="2" borderId="0" xfId="1" applyFont="1" applyFill="1" applyAlignment="1">
      <alignment horizontal="left"/>
    </xf>
    <xf numFmtId="0" fontId="24" fillId="10" borderId="52" xfId="1" applyFont="1" applyFill="1" applyBorder="1" applyAlignment="1">
      <alignment horizontal="center"/>
    </xf>
    <xf numFmtId="0" fontId="2" fillId="11" borderId="54" xfId="1" applyFont="1" applyFill="1" applyBorder="1"/>
    <xf numFmtId="0" fontId="2" fillId="2" borderId="55" xfId="1" applyFont="1" applyFill="1" applyBorder="1"/>
    <xf numFmtId="0" fontId="27" fillId="2" borderId="0" xfId="1" applyFont="1" applyFill="1" applyAlignment="1" applyProtection="1">
      <alignment horizontal="left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104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(d7)"/>
      <sheetName val="SST (DAY1)"/>
      <sheetName val="RD"/>
      <sheetName val="Amoxicillin Trihydrate "/>
      <sheetName val="Clavulanic acid"/>
    </sheetNames>
    <sheetDataSet>
      <sheetData sheetId="0">
        <row r="39">
          <cell r="B39" t="str">
            <v>Clavulanic lithium</v>
          </cell>
        </row>
      </sheetData>
      <sheetData sheetId="1"/>
      <sheetData sheetId="2"/>
      <sheetData sheetId="3">
        <row r="98">
          <cell r="D98">
            <v>18.82</v>
          </cell>
        </row>
        <row r="100">
          <cell r="B100">
            <v>40</v>
          </cell>
        </row>
      </sheetData>
      <sheetData sheetId="4">
        <row r="98">
          <cell r="D98">
            <v>9.94</v>
          </cell>
        </row>
        <row r="100">
          <cell r="B100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1" workbookViewId="0">
      <selection activeCell="C52" sqref="C52"/>
    </sheetView>
  </sheetViews>
  <sheetFormatPr defaultRowHeight="13.5" x14ac:dyDescent="0.25"/>
  <cols>
    <col min="1" max="1" width="27.5703125" style="328" customWidth="1"/>
    <col min="2" max="2" width="20.42578125" style="328" customWidth="1"/>
    <col min="3" max="3" width="31.85546875" style="328" customWidth="1"/>
    <col min="4" max="4" width="25.85546875" style="328" customWidth="1"/>
    <col min="5" max="5" width="25.7109375" style="328" customWidth="1"/>
    <col min="6" max="6" width="23.140625" style="328" customWidth="1"/>
    <col min="7" max="7" width="28.42578125" style="328" customWidth="1"/>
    <col min="8" max="8" width="21.5703125" style="328" customWidth="1"/>
    <col min="9" max="9" width="9.140625" style="328" customWidth="1"/>
    <col min="10" max="16384" width="9.140625" style="374"/>
  </cols>
  <sheetData>
    <row r="14" spans="1:6" ht="15" customHeight="1" x14ac:dyDescent="0.3">
      <c r="A14" s="327"/>
      <c r="C14" s="329"/>
      <c r="F14" s="329"/>
    </row>
    <row r="15" spans="1:6" ht="18.75" customHeight="1" x14ac:dyDescent="0.3">
      <c r="A15" s="389" t="s">
        <v>0</v>
      </c>
      <c r="B15" s="389"/>
      <c r="C15" s="389"/>
      <c r="D15" s="389"/>
      <c r="E15" s="389"/>
    </row>
    <row r="16" spans="1:6" ht="16.5" customHeight="1" x14ac:dyDescent="0.3">
      <c r="A16" s="330" t="s">
        <v>1</v>
      </c>
      <c r="B16" s="331" t="s">
        <v>2</v>
      </c>
    </row>
    <row r="17" spans="1:6" ht="16.5" customHeight="1" x14ac:dyDescent="0.3">
      <c r="A17" s="332" t="s">
        <v>3</v>
      </c>
      <c r="B17" s="332" t="s">
        <v>120</v>
      </c>
      <c r="D17" s="333"/>
      <c r="E17" s="334"/>
    </row>
    <row r="18" spans="1:6" ht="16.5" customHeight="1" x14ac:dyDescent="0.3">
      <c r="A18" s="335" t="s">
        <v>4</v>
      </c>
      <c r="B18" s="332" t="s">
        <v>121</v>
      </c>
      <c r="C18" s="334"/>
      <c r="D18" s="334"/>
      <c r="E18" s="334"/>
    </row>
    <row r="19" spans="1:6" ht="16.5" customHeight="1" x14ac:dyDescent="0.3">
      <c r="A19" s="335" t="s">
        <v>6</v>
      </c>
      <c r="B19" s="336">
        <v>87.84</v>
      </c>
      <c r="C19" s="334"/>
      <c r="D19" s="334"/>
      <c r="E19" s="334"/>
    </row>
    <row r="20" spans="1:6" ht="16.5" customHeight="1" x14ac:dyDescent="0.3">
      <c r="A20" s="332" t="s">
        <v>8</v>
      </c>
      <c r="B20" s="336">
        <v>20.05</v>
      </c>
      <c r="C20" s="334"/>
      <c r="D20" s="334"/>
      <c r="E20" s="334"/>
    </row>
    <row r="21" spans="1:6" ht="16.5" customHeight="1" x14ac:dyDescent="0.3">
      <c r="A21" s="332" t="s">
        <v>10</v>
      </c>
      <c r="B21" s="337">
        <v>0.5</v>
      </c>
      <c r="C21" s="334"/>
      <c r="D21" s="334"/>
      <c r="E21" s="334"/>
    </row>
    <row r="22" spans="1:6" ht="15.75" customHeight="1" x14ac:dyDescent="0.25">
      <c r="A22" s="334"/>
      <c r="B22" s="334"/>
      <c r="C22" s="334"/>
      <c r="D22" s="334"/>
      <c r="E22" s="334"/>
    </row>
    <row r="23" spans="1:6" ht="16.5" customHeight="1" x14ac:dyDescent="0.3">
      <c r="A23" s="338" t="s">
        <v>13</v>
      </c>
      <c r="B23" s="339" t="s">
        <v>14</v>
      </c>
      <c r="C23" s="338" t="s">
        <v>15</v>
      </c>
      <c r="D23" s="338" t="s">
        <v>16</v>
      </c>
      <c r="E23" s="339" t="s">
        <v>17</v>
      </c>
      <c r="F23" s="340" t="s">
        <v>122</v>
      </c>
    </row>
    <row r="24" spans="1:6" ht="16.5" customHeight="1" x14ac:dyDescent="0.3">
      <c r="A24" s="341">
        <v>1</v>
      </c>
      <c r="B24" s="342">
        <v>53102693</v>
      </c>
      <c r="C24" s="342">
        <v>7287</v>
      </c>
      <c r="D24" s="343">
        <v>1</v>
      </c>
      <c r="E24" s="344">
        <v>5.9</v>
      </c>
      <c r="F24" s="345">
        <v>9.6999999999999993</v>
      </c>
    </row>
    <row r="25" spans="1:6" ht="16.5" customHeight="1" x14ac:dyDescent="0.3">
      <c r="A25" s="341">
        <v>2</v>
      </c>
      <c r="B25" s="342">
        <v>53115965</v>
      </c>
      <c r="C25" s="342">
        <v>7284.6</v>
      </c>
      <c r="D25" s="343">
        <v>1</v>
      </c>
      <c r="E25" s="346">
        <v>5.9</v>
      </c>
      <c r="F25" s="345">
        <v>9.6999999999999993</v>
      </c>
    </row>
    <row r="26" spans="1:6" ht="16.5" customHeight="1" x14ac:dyDescent="0.3">
      <c r="A26" s="341">
        <v>3</v>
      </c>
      <c r="B26" s="342">
        <v>53130539</v>
      </c>
      <c r="C26" s="342">
        <v>7296.2</v>
      </c>
      <c r="D26" s="343">
        <v>1</v>
      </c>
      <c r="E26" s="346">
        <v>5.9</v>
      </c>
      <c r="F26" s="345">
        <v>9.6999999999999993</v>
      </c>
    </row>
    <row r="27" spans="1:6" ht="16.5" customHeight="1" x14ac:dyDescent="0.3">
      <c r="A27" s="341">
        <v>4</v>
      </c>
      <c r="B27" s="342">
        <v>53102619</v>
      </c>
      <c r="C27" s="342">
        <v>7309.4</v>
      </c>
      <c r="D27" s="343">
        <v>1</v>
      </c>
      <c r="E27" s="346">
        <v>5.9</v>
      </c>
      <c r="F27" s="345">
        <v>9.6999999999999993</v>
      </c>
    </row>
    <row r="28" spans="1:6" ht="16.5" customHeight="1" x14ac:dyDescent="0.3">
      <c r="A28" s="341">
        <v>5</v>
      </c>
      <c r="B28" s="342">
        <v>53147078</v>
      </c>
      <c r="C28" s="342">
        <v>7302.3</v>
      </c>
      <c r="D28" s="343">
        <v>1</v>
      </c>
      <c r="E28" s="346">
        <v>5.9</v>
      </c>
      <c r="F28" s="345">
        <v>9.6999999999999993</v>
      </c>
    </row>
    <row r="29" spans="1:6" ht="16.5" customHeight="1" x14ac:dyDescent="0.3">
      <c r="A29" s="341">
        <v>6</v>
      </c>
      <c r="B29" s="347">
        <v>53122301</v>
      </c>
      <c r="C29" s="347">
        <v>7301.5</v>
      </c>
      <c r="D29" s="348">
        <v>1</v>
      </c>
      <c r="E29" s="349">
        <v>5.9</v>
      </c>
      <c r="F29" s="345">
        <v>9.6999999999999993</v>
      </c>
    </row>
    <row r="30" spans="1:6" ht="16.5" customHeight="1" x14ac:dyDescent="0.3">
      <c r="A30" s="350" t="s">
        <v>18</v>
      </c>
      <c r="B30" s="351">
        <f>AVERAGE(B24:B29)</f>
        <v>53120199.166666664</v>
      </c>
      <c r="C30" s="352">
        <f>AVERAGE(C24:C29)</f>
        <v>7296.833333333333</v>
      </c>
      <c r="D30" s="353">
        <f>AVERAGE(D24:D29)</f>
        <v>1</v>
      </c>
      <c r="E30" s="354">
        <f>AVERAGE(E24:E29)</f>
        <v>5.8999999999999995</v>
      </c>
      <c r="F30" s="355"/>
    </row>
    <row r="31" spans="1:6" ht="16.5" customHeight="1" x14ac:dyDescent="0.3">
      <c r="A31" s="356" t="s">
        <v>19</v>
      </c>
      <c r="B31" s="357">
        <f>(STDEV(B24:B29)/B30)</f>
        <v>3.2248425989870271E-4</v>
      </c>
      <c r="C31" s="358"/>
      <c r="D31" s="358"/>
      <c r="E31" s="359"/>
      <c r="F31" s="360"/>
    </row>
    <row r="32" spans="1:6" s="328" customFormat="1" ht="16.5" customHeight="1" x14ac:dyDescent="0.3">
      <c r="A32" s="361" t="s">
        <v>20</v>
      </c>
      <c r="B32" s="362">
        <f>COUNT(B24:B29)</f>
        <v>6</v>
      </c>
      <c r="C32" s="363"/>
      <c r="D32" s="364"/>
      <c r="E32" s="364"/>
      <c r="F32" s="365"/>
    </row>
    <row r="33" spans="1:5" s="328" customFormat="1" ht="15.75" customHeight="1" x14ac:dyDescent="0.25">
      <c r="A33" s="334"/>
      <c r="B33" s="334"/>
      <c r="C33" s="334"/>
      <c r="D33" s="334"/>
      <c r="E33" s="334"/>
    </row>
    <row r="34" spans="1:5" s="328" customFormat="1" ht="16.5" customHeight="1" x14ac:dyDescent="0.3">
      <c r="A34" s="335" t="s">
        <v>21</v>
      </c>
      <c r="B34" s="366" t="s">
        <v>22</v>
      </c>
      <c r="C34" s="367"/>
      <c r="D34" s="367"/>
      <c r="E34" s="367"/>
    </row>
    <row r="35" spans="1:5" ht="16.5" customHeight="1" x14ac:dyDescent="0.3">
      <c r="A35" s="335"/>
      <c r="B35" s="366" t="s">
        <v>23</v>
      </c>
      <c r="C35" s="367"/>
      <c r="D35" s="367"/>
      <c r="E35" s="367"/>
    </row>
    <row r="36" spans="1:5" ht="16.5" customHeight="1" x14ac:dyDescent="0.3">
      <c r="A36" s="335"/>
      <c r="B36" s="366" t="s">
        <v>24</v>
      </c>
      <c r="C36" s="367"/>
      <c r="D36" s="367"/>
      <c r="E36" s="367"/>
    </row>
    <row r="37" spans="1:5" ht="15.75" customHeight="1" x14ac:dyDescent="0.25">
      <c r="A37" s="334"/>
      <c r="B37" s="334"/>
      <c r="C37" s="334"/>
      <c r="D37" s="334"/>
      <c r="E37" s="334"/>
    </row>
    <row r="38" spans="1:5" ht="16.5" customHeight="1" x14ac:dyDescent="0.3">
      <c r="A38" s="330" t="s">
        <v>1</v>
      </c>
      <c r="B38" s="331" t="s">
        <v>25</v>
      </c>
    </row>
    <row r="39" spans="1:5" ht="16.5" customHeight="1" x14ac:dyDescent="0.3">
      <c r="A39" s="335" t="s">
        <v>4</v>
      </c>
      <c r="B39" s="332" t="str">
        <f>'[1]SST (d7)'!B39</f>
        <v>Clavulanic lithium</v>
      </c>
      <c r="C39" s="334"/>
      <c r="D39" s="334"/>
      <c r="E39" s="334"/>
    </row>
    <row r="40" spans="1:5" ht="16.5" customHeight="1" x14ac:dyDescent="0.3">
      <c r="A40" s="335" t="s">
        <v>6</v>
      </c>
      <c r="B40" s="336">
        <v>96.96</v>
      </c>
      <c r="C40" s="334"/>
      <c r="D40" s="334"/>
      <c r="E40" s="334"/>
    </row>
    <row r="41" spans="1:5" ht="16.5" customHeight="1" x14ac:dyDescent="0.3">
      <c r="A41" s="332" t="s">
        <v>8</v>
      </c>
      <c r="B41" s="336">
        <v>9.2799999999999994</v>
      </c>
      <c r="C41" s="334"/>
      <c r="D41" s="334"/>
      <c r="E41" s="334"/>
    </row>
    <row r="42" spans="1:5" ht="16.5" customHeight="1" x14ac:dyDescent="0.3">
      <c r="A42" s="332" t="s">
        <v>10</v>
      </c>
      <c r="B42" s="337">
        <v>0.2</v>
      </c>
      <c r="C42" s="334"/>
      <c r="D42" s="334"/>
      <c r="E42" s="334"/>
    </row>
    <row r="43" spans="1:5" ht="15.75" customHeight="1" x14ac:dyDescent="0.25">
      <c r="A43" s="334"/>
      <c r="B43" s="334"/>
      <c r="C43" s="334"/>
      <c r="D43" s="334"/>
      <c r="E43" s="334"/>
    </row>
    <row r="44" spans="1:5" ht="16.5" customHeight="1" x14ac:dyDescent="0.3">
      <c r="A44" s="338" t="s">
        <v>13</v>
      </c>
      <c r="B44" s="339" t="s">
        <v>14</v>
      </c>
      <c r="C44" s="338" t="s">
        <v>15</v>
      </c>
      <c r="D44" s="338" t="s">
        <v>16</v>
      </c>
      <c r="E44" s="338" t="s">
        <v>17</v>
      </c>
    </row>
    <row r="45" spans="1:5" ht="16.5" customHeight="1" x14ac:dyDescent="0.3">
      <c r="A45" s="341">
        <v>1</v>
      </c>
      <c r="B45" s="342">
        <v>24990697</v>
      </c>
      <c r="C45" s="342">
        <v>10343.299999999999</v>
      </c>
      <c r="D45" s="343">
        <v>1.1000000000000001</v>
      </c>
      <c r="E45" s="368">
        <v>3.8</v>
      </c>
    </row>
    <row r="46" spans="1:5" ht="16.5" customHeight="1" x14ac:dyDescent="0.3">
      <c r="A46" s="341">
        <v>2</v>
      </c>
      <c r="B46" s="342">
        <v>24988274</v>
      </c>
      <c r="C46" s="342">
        <v>10226.700000000001</v>
      </c>
      <c r="D46" s="343">
        <v>1.1000000000000001</v>
      </c>
      <c r="E46" s="343">
        <v>3.8</v>
      </c>
    </row>
    <row r="47" spans="1:5" ht="16.5" customHeight="1" x14ac:dyDescent="0.3">
      <c r="A47" s="341">
        <v>3</v>
      </c>
      <c r="B47" s="342">
        <v>24988344</v>
      </c>
      <c r="C47" s="342">
        <v>10234.6</v>
      </c>
      <c r="D47" s="343">
        <v>1.1000000000000001</v>
      </c>
      <c r="E47" s="343">
        <v>3.8</v>
      </c>
    </row>
    <row r="48" spans="1:5" ht="16.5" customHeight="1" x14ac:dyDescent="0.3">
      <c r="A48" s="341">
        <v>4</v>
      </c>
      <c r="B48" s="342">
        <v>24973480</v>
      </c>
      <c r="C48" s="342">
        <v>10248.5</v>
      </c>
      <c r="D48" s="343">
        <v>1.1000000000000001</v>
      </c>
      <c r="E48" s="343">
        <v>3.8</v>
      </c>
    </row>
    <row r="49" spans="1:7" ht="16.5" customHeight="1" x14ac:dyDescent="0.3">
      <c r="A49" s="341">
        <v>5</v>
      </c>
      <c r="B49" s="342">
        <v>25000498</v>
      </c>
      <c r="C49" s="342">
        <v>10246.9</v>
      </c>
      <c r="D49" s="343">
        <v>1.1000000000000001</v>
      </c>
      <c r="E49" s="343">
        <v>3.8</v>
      </c>
    </row>
    <row r="50" spans="1:7" ht="16.5" customHeight="1" x14ac:dyDescent="0.3">
      <c r="A50" s="341">
        <v>6</v>
      </c>
      <c r="B50" s="347">
        <v>24990790</v>
      </c>
      <c r="C50" s="347">
        <v>10401.9</v>
      </c>
      <c r="D50" s="348">
        <v>1.1000000000000001</v>
      </c>
      <c r="E50" s="348">
        <v>3.8</v>
      </c>
    </row>
    <row r="51" spans="1:7" ht="16.5" customHeight="1" x14ac:dyDescent="0.3">
      <c r="A51" s="350" t="s">
        <v>18</v>
      </c>
      <c r="B51" s="351">
        <f>AVERAGE(B45:B50)</f>
        <v>24988680.5</v>
      </c>
      <c r="C51" s="352">
        <f>AVERAGE(C45:C50)</f>
        <v>10283.65</v>
      </c>
      <c r="D51" s="353">
        <f>AVERAGE(D45:D50)</f>
        <v>1.0999999999999999</v>
      </c>
      <c r="E51" s="353">
        <f>AVERAGE(E45:E50)</f>
        <v>3.8000000000000003</v>
      </c>
    </row>
    <row r="52" spans="1:7" ht="16.5" customHeight="1" x14ac:dyDescent="0.3">
      <c r="A52" s="356" t="s">
        <v>19</v>
      </c>
      <c r="B52" s="357">
        <f>(STDEV(B45:B50)/B51)</f>
        <v>3.4864177145201301E-4</v>
      </c>
      <c r="C52" s="358"/>
      <c r="D52" s="358"/>
      <c r="E52" s="369"/>
    </row>
    <row r="53" spans="1:7" s="328" customFormat="1" ht="16.5" customHeight="1" x14ac:dyDescent="0.3">
      <c r="A53" s="361" t="s">
        <v>20</v>
      </c>
      <c r="B53" s="362">
        <f>COUNT(B45:B50)</f>
        <v>6</v>
      </c>
      <c r="C53" s="363"/>
      <c r="D53" s="364"/>
      <c r="E53" s="370"/>
    </row>
    <row r="54" spans="1:7" s="328" customFormat="1" ht="15.75" customHeight="1" x14ac:dyDescent="0.25">
      <c r="A54" s="334"/>
      <c r="B54" s="334"/>
      <c r="C54" s="334"/>
      <c r="D54" s="334"/>
      <c r="E54" s="334"/>
    </row>
    <row r="55" spans="1:7" s="328" customFormat="1" ht="16.5" customHeight="1" x14ac:dyDescent="0.3">
      <c r="A55" s="335" t="s">
        <v>21</v>
      </c>
      <c r="B55" s="366" t="s">
        <v>22</v>
      </c>
      <c r="C55" s="367"/>
      <c r="D55" s="367"/>
      <c r="E55" s="367"/>
    </row>
    <row r="56" spans="1:7" ht="16.5" customHeight="1" x14ac:dyDescent="0.3">
      <c r="A56" s="335"/>
      <c r="B56" s="366" t="s">
        <v>23</v>
      </c>
      <c r="C56" s="367"/>
      <c r="D56" s="367"/>
      <c r="E56" s="367"/>
    </row>
    <row r="57" spans="1:7" ht="16.5" customHeight="1" x14ac:dyDescent="0.3">
      <c r="A57" s="335"/>
      <c r="B57" s="366" t="s">
        <v>24</v>
      </c>
      <c r="C57" s="367"/>
      <c r="D57" s="367"/>
      <c r="E57" s="367"/>
    </row>
    <row r="58" spans="1:7" ht="14.25" customHeight="1" thickBot="1" x14ac:dyDescent="0.3">
      <c r="A58" s="371"/>
      <c r="B58" s="372"/>
      <c r="D58" s="373"/>
      <c r="F58" s="374"/>
      <c r="G58" s="374"/>
    </row>
    <row r="59" spans="1:7" ht="15" customHeight="1" x14ac:dyDescent="0.3">
      <c r="B59" s="390" t="s">
        <v>26</v>
      </c>
      <c r="C59" s="390"/>
      <c r="E59" s="375" t="s">
        <v>27</v>
      </c>
      <c r="F59" s="376"/>
      <c r="G59" s="375" t="s">
        <v>28</v>
      </c>
    </row>
    <row r="60" spans="1:7" ht="15" customHeight="1" x14ac:dyDescent="0.3">
      <c r="A60" s="377" t="s">
        <v>29</v>
      </c>
      <c r="B60" s="378"/>
      <c r="C60" s="378"/>
      <c r="E60" s="378"/>
      <c r="G60" s="378"/>
    </row>
    <row r="61" spans="1:7" ht="15" customHeight="1" x14ac:dyDescent="0.3">
      <c r="A61" s="377" t="s">
        <v>30</v>
      </c>
      <c r="B61" s="379"/>
      <c r="C61" s="379"/>
      <c r="E61" s="379"/>
      <c r="G61" s="38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22" zoomScale="60" zoomScaleNormal="100" workbookViewId="0">
      <selection activeCell="B18" sqref="B18"/>
    </sheetView>
  </sheetViews>
  <sheetFormatPr defaultRowHeight="13.5" x14ac:dyDescent="0.25"/>
  <cols>
    <col min="1" max="1" width="27.5703125" style="328" customWidth="1"/>
    <col min="2" max="2" width="20.42578125" style="328" customWidth="1"/>
    <col min="3" max="3" width="31.85546875" style="328" customWidth="1"/>
    <col min="4" max="4" width="25.85546875" style="328" customWidth="1"/>
    <col min="5" max="5" width="25.7109375" style="328" customWidth="1"/>
    <col min="6" max="6" width="23.140625" style="328" customWidth="1"/>
    <col min="7" max="7" width="28.42578125" style="328" customWidth="1"/>
    <col min="8" max="8" width="21.5703125" style="328" customWidth="1"/>
    <col min="9" max="9" width="9.140625" style="328" customWidth="1"/>
    <col min="10" max="16384" width="9.140625" style="374"/>
  </cols>
  <sheetData>
    <row r="14" spans="1:6" ht="15" customHeight="1" x14ac:dyDescent="0.3">
      <c r="A14" s="327"/>
      <c r="C14" s="381" t="s">
        <v>123</v>
      </c>
      <c r="F14" s="329"/>
    </row>
    <row r="15" spans="1:6" ht="18.75" customHeight="1" x14ac:dyDescent="0.3">
      <c r="A15" s="389" t="s">
        <v>0</v>
      </c>
      <c r="B15" s="389"/>
      <c r="C15" s="389"/>
      <c r="D15" s="389"/>
      <c r="E15" s="389"/>
    </row>
    <row r="16" spans="1:6" ht="16.5" customHeight="1" x14ac:dyDescent="0.3">
      <c r="A16" s="330" t="s">
        <v>1</v>
      </c>
      <c r="B16" s="331" t="s">
        <v>124</v>
      </c>
    </row>
    <row r="17" spans="1:6" ht="16.5" customHeight="1" x14ac:dyDescent="0.3">
      <c r="A17" s="332" t="s">
        <v>3</v>
      </c>
      <c r="B17" s="336" t="str">
        <f>'Amoxicillin '!B19</f>
        <v>NDQD201512621</v>
      </c>
      <c r="D17" s="333"/>
      <c r="E17" s="334"/>
    </row>
    <row r="18" spans="1:6" ht="16.5" customHeight="1" x14ac:dyDescent="0.3">
      <c r="A18" s="335" t="s">
        <v>4</v>
      </c>
      <c r="B18" s="332" t="s">
        <v>121</v>
      </c>
      <c r="C18" s="334"/>
      <c r="D18" s="334"/>
      <c r="E18" s="334"/>
    </row>
    <row r="19" spans="1:6" ht="16.5" customHeight="1" x14ac:dyDescent="0.3">
      <c r="A19" s="335" t="s">
        <v>6</v>
      </c>
      <c r="B19" s="336">
        <v>87.84</v>
      </c>
      <c r="C19" s="334"/>
      <c r="D19" s="334"/>
      <c r="E19" s="334"/>
    </row>
    <row r="20" spans="1:6" ht="16.5" customHeight="1" x14ac:dyDescent="0.3">
      <c r="A20" s="332" t="s">
        <v>8</v>
      </c>
      <c r="B20" s="336">
        <f>'[1]Amoxicillin Trihydrate '!D98</f>
        <v>18.82</v>
      </c>
      <c r="C20" s="334"/>
      <c r="D20" s="334"/>
      <c r="E20" s="334"/>
    </row>
    <row r="21" spans="1:6" ht="16.5" customHeight="1" x14ac:dyDescent="0.3">
      <c r="A21" s="332" t="s">
        <v>10</v>
      </c>
      <c r="B21" s="337">
        <f>B20/'[1]Amoxicillin Trihydrate '!B100</f>
        <v>0.47050000000000003</v>
      </c>
      <c r="C21" s="334"/>
      <c r="D21" s="334"/>
      <c r="E21" s="334"/>
    </row>
    <row r="22" spans="1:6" ht="15.75" customHeight="1" x14ac:dyDescent="0.25">
      <c r="A22" s="334"/>
      <c r="B22" s="334"/>
      <c r="C22" s="334"/>
      <c r="D22" s="334"/>
      <c r="E22" s="334"/>
    </row>
    <row r="23" spans="1:6" ht="16.5" customHeight="1" x14ac:dyDescent="0.3">
      <c r="A23" s="338" t="s">
        <v>13</v>
      </c>
      <c r="B23" s="339" t="s">
        <v>14</v>
      </c>
      <c r="C23" s="338" t="s">
        <v>15</v>
      </c>
      <c r="D23" s="338" t="s">
        <v>16</v>
      </c>
      <c r="E23" s="339" t="s">
        <v>17</v>
      </c>
      <c r="F23" s="340" t="s">
        <v>122</v>
      </c>
    </row>
    <row r="24" spans="1:6" ht="16.5" customHeight="1" x14ac:dyDescent="0.3">
      <c r="A24" s="341">
        <v>1</v>
      </c>
      <c r="B24" s="342">
        <v>50946579</v>
      </c>
      <c r="C24" s="342">
        <v>6034.1</v>
      </c>
      <c r="D24" s="343">
        <v>1.1000000000000001</v>
      </c>
      <c r="E24" s="344">
        <v>6.1</v>
      </c>
      <c r="F24" s="382">
        <v>9.8000000000000007</v>
      </c>
    </row>
    <row r="25" spans="1:6" ht="16.5" customHeight="1" x14ac:dyDescent="0.3">
      <c r="A25" s="341">
        <v>2</v>
      </c>
      <c r="B25" s="342">
        <v>50905604</v>
      </c>
      <c r="C25" s="342">
        <v>6014.1</v>
      </c>
      <c r="D25" s="343">
        <v>1.1000000000000001</v>
      </c>
      <c r="E25" s="346">
        <v>6.1</v>
      </c>
      <c r="F25" s="382">
        <v>9.8000000000000007</v>
      </c>
    </row>
    <row r="26" spans="1:6" ht="16.5" customHeight="1" x14ac:dyDescent="0.3">
      <c r="A26" s="341">
        <v>3</v>
      </c>
      <c r="B26" s="342">
        <v>51004869</v>
      </c>
      <c r="C26" s="342">
        <v>6052.5</v>
      </c>
      <c r="D26" s="343">
        <v>1.1000000000000001</v>
      </c>
      <c r="E26" s="346">
        <v>6.1</v>
      </c>
      <c r="F26" s="382">
        <v>9.8000000000000007</v>
      </c>
    </row>
    <row r="27" spans="1:6" ht="16.5" customHeight="1" x14ac:dyDescent="0.3">
      <c r="A27" s="341">
        <v>4</v>
      </c>
      <c r="B27" s="342">
        <v>52044349</v>
      </c>
      <c r="C27" s="342">
        <v>6061.9</v>
      </c>
      <c r="D27" s="343">
        <v>1.1000000000000001</v>
      </c>
      <c r="E27" s="346">
        <v>6.1</v>
      </c>
      <c r="F27" s="382">
        <v>9.8000000000000007</v>
      </c>
    </row>
    <row r="28" spans="1:6" ht="16.5" customHeight="1" x14ac:dyDescent="0.3">
      <c r="A28" s="341">
        <v>5</v>
      </c>
      <c r="B28" s="342">
        <v>52093894</v>
      </c>
      <c r="C28" s="342">
        <v>6019</v>
      </c>
      <c r="D28" s="343">
        <v>1.1000000000000001</v>
      </c>
      <c r="E28" s="346">
        <v>6.1</v>
      </c>
      <c r="F28" s="382">
        <v>9.8000000000000007</v>
      </c>
    </row>
    <row r="29" spans="1:6" ht="16.5" customHeight="1" x14ac:dyDescent="0.3">
      <c r="A29" s="341">
        <v>6</v>
      </c>
      <c r="B29" s="347">
        <v>51868592</v>
      </c>
      <c r="C29" s="347">
        <v>6026</v>
      </c>
      <c r="D29" s="348">
        <v>1.1000000000000001</v>
      </c>
      <c r="E29" s="349">
        <v>6.1</v>
      </c>
      <c r="F29" s="382">
        <v>9.8000000000000007</v>
      </c>
    </row>
    <row r="30" spans="1:6" ht="16.5" customHeight="1" x14ac:dyDescent="0.3">
      <c r="A30" s="350" t="s">
        <v>18</v>
      </c>
      <c r="B30" s="351">
        <f>AVERAGE(B24:B29)</f>
        <v>51477314.5</v>
      </c>
      <c r="C30" s="352">
        <f>AVERAGE(C24:C29)</f>
        <v>6034.5999999999995</v>
      </c>
      <c r="D30" s="353">
        <f>AVERAGE(D24:D29)</f>
        <v>1.0999999999999999</v>
      </c>
      <c r="E30" s="354">
        <f>AVERAGE(E24:E29)</f>
        <v>6.1000000000000005</v>
      </c>
      <c r="F30" s="383"/>
    </row>
    <row r="31" spans="1:6" ht="16.5" customHeight="1" x14ac:dyDescent="0.3">
      <c r="A31" s="356" t="s">
        <v>19</v>
      </c>
      <c r="B31" s="357">
        <f>(STDEV(B24:B29)/B30)</f>
        <v>1.1282275617898034E-2</v>
      </c>
      <c r="C31" s="358"/>
      <c r="D31" s="358"/>
      <c r="E31" s="359"/>
      <c r="F31" s="360"/>
    </row>
    <row r="32" spans="1:6" s="328" customFormat="1" ht="16.5" customHeight="1" x14ac:dyDescent="0.3">
      <c r="A32" s="361" t="s">
        <v>20</v>
      </c>
      <c r="B32" s="362">
        <f>COUNT(B24:B29)</f>
        <v>6</v>
      </c>
      <c r="C32" s="363"/>
      <c r="D32" s="364"/>
      <c r="E32" s="364"/>
      <c r="F32" s="365"/>
    </row>
    <row r="33" spans="1:6" s="328" customFormat="1" ht="15.75" customHeight="1" x14ac:dyDescent="0.25">
      <c r="A33" s="334"/>
      <c r="B33" s="334"/>
      <c r="C33" s="334"/>
      <c r="D33" s="334"/>
      <c r="E33" s="334"/>
    </row>
    <row r="34" spans="1:6" s="328" customFormat="1" ht="16.5" customHeight="1" x14ac:dyDescent="0.3">
      <c r="A34" s="335" t="s">
        <v>21</v>
      </c>
      <c r="B34" s="366" t="s">
        <v>22</v>
      </c>
      <c r="C34" s="367"/>
      <c r="D34" s="367"/>
      <c r="E34" s="367"/>
    </row>
    <row r="35" spans="1:6" ht="16.5" customHeight="1" x14ac:dyDescent="0.3">
      <c r="A35" s="335"/>
      <c r="B35" s="366" t="s">
        <v>23</v>
      </c>
      <c r="C35" s="367"/>
      <c r="D35" s="367"/>
      <c r="E35" s="367"/>
    </row>
    <row r="36" spans="1:6" ht="16.5" customHeight="1" x14ac:dyDescent="0.3">
      <c r="A36" s="335"/>
      <c r="B36" s="366" t="s">
        <v>125</v>
      </c>
      <c r="C36" s="367"/>
      <c r="D36" s="367"/>
      <c r="E36" s="367"/>
    </row>
    <row r="37" spans="1:6" ht="15.75" customHeight="1" x14ac:dyDescent="0.25">
      <c r="A37" s="334"/>
      <c r="B37" s="334" t="s">
        <v>126</v>
      </c>
      <c r="C37" s="334"/>
      <c r="D37" s="334"/>
      <c r="E37" s="334"/>
    </row>
    <row r="38" spans="1:6" ht="16.5" customHeight="1" x14ac:dyDescent="0.3">
      <c r="A38" s="330" t="s">
        <v>1</v>
      </c>
      <c r="B38" s="384" t="s">
        <v>127</v>
      </c>
    </row>
    <row r="39" spans="1:6" ht="16.5" customHeight="1" x14ac:dyDescent="0.3">
      <c r="A39" s="335" t="s">
        <v>4</v>
      </c>
      <c r="B39" s="332" t="s">
        <v>128</v>
      </c>
      <c r="C39" s="334"/>
      <c r="D39" s="334"/>
      <c r="E39" s="334"/>
    </row>
    <row r="40" spans="1:6" ht="16.5" customHeight="1" x14ac:dyDescent="0.3">
      <c r="A40" s="335" t="s">
        <v>6</v>
      </c>
      <c r="B40" s="336">
        <v>96.4</v>
      </c>
      <c r="C40" s="334"/>
      <c r="D40" s="334"/>
      <c r="E40" s="334"/>
    </row>
    <row r="41" spans="1:6" ht="16.5" customHeight="1" x14ac:dyDescent="0.3">
      <c r="A41" s="332" t="s">
        <v>8</v>
      </c>
      <c r="B41" s="336">
        <f>'[1]Clavulanic acid'!D98</f>
        <v>9.94</v>
      </c>
      <c r="C41" s="334"/>
      <c r="D41" s="334"/>
      <c r="E41" s="334"/>
    </row>
    <row r="42" spans="1:6" ht="16.5" customHeight="1" x14ac:dyDescent="0.3">
      <c r="A42" s="332" t="s">
        <v>10</v>
      </c>
      <c r="B42" s="337">
        <f>B41/'[1]Clavulanic acid'!B100</f>
        <v>0.19879999999999998</v>
      </c>
      <c r="C42" s="334"/>
      <c r="D42" s="334"/>
      <c r="E42" s="334"/>
    </row>
    <row r="43" spans="1:6" ht="15.75" customHeight="1" x14ac:dyDescent="0.25">
      <c r="A43" s="334"/>
      <c r="B43" s="334"/>
      <c r="C43" s="334"/>
      <c r="D43" s="334"/>
      <c r="E43" s="334"/>
    </row>
    <row r="44" spans="1:6" ht="16.5" customHeight="1" x14ac:dyDescent="0.3">
      <c r="A44" s="338" t="s">
        <v>13</v>
      </c>
      <c r="B44" s="339" t="s">
        <v>14</v>
      </c>
      <c r="C44" s="338" t="s">
        <v>15</v>
      </c>
      <c r="D44" s="338" t="s">
        <v>16</v>
      </c>
      <c r="E44" s="339" t="s">
        <v>17</v>
      </c>
      <c r="F44" s="385"/>
    </row>
    <row r="45" spans="1:6" ht="16.5" customHeight="1" x14ac:dyDescent="0.3">
      <c r="A45" s="341">
        <v>1</v>
      </c>
      <c r="B45" s="342">
        <v>28607280</v>
      </c>
      <c r="C45" s="342">
        <v>8724.4</v>
      </c>
      <c r="D45" s="343">
        <v>1.2</v>
      </c>
      <c r="E45" s="344">
        <v>3.8</v>
      </c>
      <c r="F45" s="345"/>
    </row>
    <row r="46" spans="1:6" ht="16.5" customHeight="1" x14ac:dyDescent="0.3">
      <c r="A46" s="341">
        <v>2</v>
      </c>
      <c r="B46" s="342">
        <v>28579018</v>
      </c>
      <c r="C46" s="342">
        <v>8792.1</v>
      </c>
      <c r="D46" s="343">
        <v>1.2</v>
      </c>
      <c r="E46" s="346">
        <v>3.8</v>
      </c>
      <c r="F46" s="345"/>
    </row>
    <row r="47" spans="1:6" ht="16.5" customHeight="1" x14ac:dyDescent="0.3">
      <c r="A47" s="341">
        <v>3</v>
      </c>
      <c r="B47" s="342">
        <v>28628800</v>
      </c>
      <c r="C47" s="342">
        <v>8789.6</v>
      </c>
      <c r="D47" s="343">
        <v>1.2</v>
      </c>
      <c r="E47" s="346">
        <v>3.8</v>
      </c>
      <c r="F47" s="345"/>
    </row>
    <row r="48" spans="1:6" ht="16.5" customHeight="1" x14ac:dyDescent="0.3">
      <c r="A48" s="341">
        <v>4</v>
      </c>
      <c r="B48" s="342">
        <v>29196421</v>
      </c>
      <c r="C48" s="342">
        <v>8826.7000000000007</v>
      </c>
      <c r="D48" s="343">
        <v>1.2</v>
      </c>
      <c r="E48" s="346">
        <v>3.8</v>
      </c>
      <c r="F48" s="345"/>
    </row>
    <row r="49" spans="1:7" ht="16.5" customHeight="1" x14ac:dyDescent="0.3">
      <c r="A49" s="341">
        <v>5</v>
      </c>
      <c r="B49" s="342">
        <v>29218794</v>
      </c>
      <c r="C49" s="342">
        <v>8827.2999999999993</v>
      </c>
      <c r="D49" s="343">
        <v>1.2</v>
      </c>
      <c r="E49" s="346">
        <v>3.8</v>
      </c>
      <c r="F49" s="345"/>
    </row>
    <row r="50" spans="1:7" ht="16.5" customHeight="1" x14ac:dyDescent="0.3">
      <c r="A50" s="341">
        <v>6</v>
      </c>
      <c r="B50" s="347">
        <v>29089519</v>
      </c>
      <c r="C50" s="347">
        <v>8857</v>
      </c>
      <c r="D50" s="348">
        <v>1.2</v>
      </c>
      <c r="E50" s="349">
        <v>3.8</v>
      </c>
      <c r="F50" s="345"/>
    </row>
    <row r="51" spans="1:7" ht="16.5" customHeight="1" x14ac:dyDescent="0.3">
      <c r="A51" s="350" t="s">
        <v>18</v>
      </c>
      <c r="B51" s="351">
        <f>AVERAGE(B45:B50)</f>
        <v>28886638.666666668</v>
      </c>
      <c r="C51" s="352">
        <f>AVERAGE(C45:C50)</f>
        <v>8802.85</v>
      </c>
      <c r="D51" s="353">
        <f>AVERAGE(D45:D50)</f>
        <v>1.2</v>
      </c>
      <c r="E51" s="354">
        <f>AVERAGE(E45:E50)</f>
        <v>3.8000000000000003</v>
      </c>
      <c r="F51" s="386"/>
    </row>
    <row r="52" spans="1:7" ht="16.5" customHeight="1" x14ac:dyDescent="0.3">
      <c r="A52" s="356" t="s">
        <v>19</v>
      </c>
      <c r="B52" s="357">
        <f>(STDEV(B45:B50)/B51)</f>
        <v>1.0799567530403913E-2</v>
      </c>
      <c r="C52" s="358"/>
      <c r="D52" s="358"/>
      <c r="E52" s="359"/>
      <c r="F52" s="387"/>
    </row>
    <row r="53" spans="1:7" s="328" customFormat="1" ht="16.5" customHeight="1" x14ac:dyDescent="0.3">
      <c r="A53" s="361" t="s">
        <v>20</v>
      </c>
      <c r="B53" s="362">
        <f>COUNT(B45:B50)</f>
        <v>6</v>
      </c>
      <c r="C53" s="363"/>
      <c r="D53" s="364"/>
      <c r="E53" s="364"/>
      <c r="F53" s="365"/>
    </row>
    <row r="54" spans="1:7" s="328" customFormat="1" ht="15.75" customHeight="1" x14ac:dyDescent="0.25">
      <c r="A54" s="334"/>
      <c r="B54" s="334"/>
      <c r="C54" s="334"/>
      <c r="D54" s="334"/>
      <c r="E54" s="334"/>
    </row>
    <row r="55" spans="1:7" s="328" customFormat="1" ht="16.5" customHeight="1" x14ac:dyDescent="0.3">
      <c r="A55" s="335" t="s">
        <v>21</v>
      </c>
      <c r="B55" s="366" t="s">
        <v>22</v>
      </c>
      <c r="C55" s="367"/>
      <c r="D55" s="367"/>
      <c r="E55" s="367"/>
    </row>
    <row r="56" spans="1:7" ht="16.5" customHeight="1" x14ac:dyDescent="0.3">
      <c r="A56" s="335"/>
      <c r="B56" s="366" t="s">
        <v>23</v>
      </c>
      <c r="C56" s="367"/>
      <c r="D56" s="367"/>
      <c r="E56" s="367"/>
    </row>
    <row r="57" spans="1:7" ht="16.5" customHeight="1" x14ac:dyDescent="0.3">
      <c r="A57" s="335"/>
      <c r="B57" s="388" t="s">
        <v>125</v>
      </c>
      <c r="C57" s="367"/>
      <c r="D57" s="367"/>
      <c r="E57" s="367"/>
    </row>
    <row r="58" spans="1:7" ht="14.25" customHeight="1" thickBot="1" x14ac:dyDescent="0.3">
      <c r="A58" s="371"/>
      <c r="B58" s="372"/>
      <c r="D58" s="373"/>
      <c r="F58" s="374"/>
      <c r="G58" s="374"/>
    </row>
    <row r="59" spans="1:7" ht="15" customHeight="1" x14ac:dyDescent="0.3">
      <c r="B59" s="390" t="s">
        <v>26</v>
      </c>
      <c r="C59" s="390"/>
      <c r="E59" s="375" t="s">
        <v>27</v>
      </c>
      <c r="F59" s="376"/>
      <c r="G59" s="375" t="s">
        <v>28</v>
      </c>
    </row>
    <row r="60" spans="1:7" ht="15" customHeight="1" x14ac:dyDescent="0.3">
      <c r="A60" s="377" t="s">
        <v>29</v>
      </c>
      <c r="B60" s="378"/>
      <c r="C60" s="378"/>
      <c r="E60" s="378"/>
      <c r="G60" s="378"/>
    </row>
    <row r="61" spans="1:7" ht="15" customHeight="1" x14ac:dyDescent="0.3">
      <c r="A61" s="377" t="s">
        <v>30</v>
      </c>
      <c r="B61" s="379"/>
      <c r="C61" s="379"/>
      <c r="E61" s="379"/>
      <c r="G61" s="38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C32" sqref="C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96" t="s">
        <v>31</v>
      </c>
      <c r="B1" s="396"/>
      <c r="C1" s="396"/>
      <c r="D1" s="396"/>
      <c r="E1" s="396"/>
      <c r="F1" s="396"/>
      <c r="G1" s="57"/>
    </row>
    <row r="2" spans="1:7" ht="12.75" customHeight="1" x14ac:dyDescent="0.3">
      <c r="A2" s="396"/>
      <c r="B2" s="396"/>
      <c r="C2" s="396"/>
      <c r="D2" s="396"/>
      <c r="E2" s="396"/>
      <c r="F2" s="396"/>
      <c r="G2" s="57"/>
    </row>
    <row r="3" spans="1:7" ht="12.75" customHeight="1" x14ac:dyDescent="0.3">
      <c r="A3" s="396"/>
      <c r="B3" s="396"/>
      <c r="C3" s="396"/>
      <c r="D3" s="396"/>
      <c r="E3" s="396"/>
      <c r="F3" s="396"/>
      <c r="G3" s="57"/>
    </row>
    <row r="4" spans="1:7" ht="12.75" customHeight="1" x14ac:dyDescent="0.3">
      <c r="A4" s="396"/>
      <c r="B4" s="396"/>
      <c r="C4" s="396"/>
      <c r="D4" s="396"/>
      <c r="E4" s="396"/>
      <c r="F4" s="396"/>
      <c r="G4" s="57"/>
    </row>
    <row r="5" spans="1:7" ht="12.75" customHeight="1" x14ac:dyDescent="0.3">
      <c r="A5" s="396"/>
      <c r="B5" s="396"/>
      <c r="C5" s="396"/>
      <c r="D5" s="396"/>
      <c r="E5" s="396"/>
      <c r="F5" s="396"/>
      <c r="G5" s="57"/>
    </row>
    <row r="6" spans="1:7" ht="12.75" customHeight="1" x14ac:dyDescent="0.3">
      <c r="A6" s="396"/>
      <c r="B6" s="396"/>
      <c r="C6" s="396"/>
      <c r="D6" s="396"/>
      <c r="E6" s="396"/>
      <c r="F6" s="396"/>
      <c r="G6" s="57"/>
    </row>
    <row r="7" spans="1:7" ht="12.75" customHeight="1" x14ac:dyDescent="0.3">
      <c r="A7" s="396"/>
      <c r="B7" s="396"/>
      <c r="C7" s="396"/>
      <c r="D7" s="396"/>
      <c r="E7" s="396"/>
      <c r="F7" s="396"/>
      <c r="G7" s="57"/>
    </row>
    <row r="8" spans="1:7" ht="15" customHeight="1" x14ac:dyDescent="0.3">
      <c r="A8" s="395" t="s">
        <v>32</v>
      </c>
      <c r="B8" s="395"/>
      <c r="C8" s="395"/>
      <c r="D8" s="395"/>
      <c r="E8" s="395"/>
      <c r="F8" s="395"/>
      <c r="G8" s="58"/>
    </row>
    <row r="9" spans="1:7" ht="12.75" customHeight="1" x14ac:dyDescent="0.3">
      <c r="A9" s="395"/>
      <c r="B9" s="395"/>
      <c r="C9" s="395"/>
      <c r="D9" s="395"/>
      <c r="E9" s="395"/>
      <c r="F9" s="395"/>
      <c r="G9" s="58"/>
    </row>
    <row r="10" spans="1:7" ht="12.75" customHeight="1" x14ac:dyDescent="0.3">
      <c r="A10" s="395"/>
      <c r="B10" s="395"/>
      <c r="C10" s="395"/>
      <c r="D10" s="395"/>
      <c r="E10" s="395"/>
      <c r="F10" s="395"/>
      <c r="G10" s="58"/>
    </row>
    <row r="11" spans="1:7" ht="12.75" customHeight="1" x14ac:dyDescent="0.3">
      <c r="A11" s="395"/>
      <c r="B11" s="395"/>
      <c r="C11" s="395"/>
      <c r="D11" s="395"/>
      <c r="E11" s="395"/>
      <c r="F11" s="395"/>
      <c r="G11" s="58"/>
    </row>
    <row r="12" spans="1:7" ht="12.75" customHeight="1" x14ac:dyDescent="0.3">
      <c r="A12" s="395"/>
      <c r="B12" s="395"/>
      <c r="C12" s="395"/>
      <c r="D12" s="395"/>
      <c r="E12" s="395"/>
      <c r="F12" s="395"/>
      <c r="G12" s="58"/>
    </row>
    <row r="13" spans="1:7" ht="12.75" customHeight="1" x14ac:dyDescent="0.3">
      <c r="A13" s="395"/>
      <c r="B13" s="395"/>
      <c r="C13" s="395"/>
      <c r="D13" s="395"/>
      <c r="E13" s="395"/>
      <c r="F13" s="395"/>
      <c r="G13" s="58"/>
    </row>
    <row r="14" spans="1:7" ht="12.75" customHeight="1" x14ac:dyDescent="0.3">
      <c r="A14" s="395"/>
      <c r="B14" s="395"/>
      <c r="C14" s="395"/>
      <c r="D14" s="395"/>
      <c r="E14" s="395"/>
      <c r="F14" s="395"/>
      <c r="G14" s="58"/>
    </row>
    <row r="15" spans="1:7" ht="13.5" customHeight="1" x14ac:dyDescent="0.3"/>
    <row r="16" spans="1:7" ht="19.5" customHeight="1" x14ac:dyDescent="0.3">
      <c r="A16" s="391" t="s">
        <v>33</v>
      </c>
      <c r="B16" s="392"/>
      <c r="C16" s="392"/>
      <c r="D16" s="392"/>
      <c r="E16" s="392"/>
      <c r="F16" s="393"/>
    </row>
    <row r="17" spans="1:13" ht="18.75" customHeight="1" x14ac:dyDescent="0.3">
      <c r="A17" s="394" t="s">
        <v>34</v>
      </c>
      <c r="B17" s="394"/>
      <c r="C17" s="394"/>
      <c r="D17" s="394"/>
      <c r="E17" s="394"/>
      <c r="F17" s="394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35</v>
      </c>
      <c r="B20" s="59" t="s">
        <v>9</v>
      </c>
    </row>
    <row r="21" spans="1:13" ht="16.5" customHeight="1" x14ac:dyDescent="0.3">
      <c r="A21" s="4" t="s">
        <v>36</v>
      </c>
      <c r="B21" s="59" t="s">
        <v>11</v>
      </c>
    </row>
    <row r="22" spans="1:13" ht="16.5" customHeight="1" x14ac:dyDescent="0.3">
      <c r="A22" s="4" t="s">
        <v>37</v>
      </c>
      <c r="B22" s="59" t="s">
        <v>12</v>
      </c>
    </row>
    <row r="23" spans="1:13" ht="16.5" customHeight="1" x14ac:dyDescent="0.3">
      <c r="A23" s="4" t="s">
        <v>38</v>
      </c>
      <c r="B23" s="59">
        <v>0</v>
      </c>
    </row>
    <row r="24" spans="1:13" ht="16.5" customHeight="1" x14ac:dyDescent="0.3">
      <c r="A24" s="4" t="s">
        <v>39</v>
      </c>
      <c r="B24" s="60">
        <v>0</v>
      </c>
    </row>
    <row r="25" spans="1:13" ht="16.5" customHeight="1" x14ac:dyDescent="0.3">
      <c r="A25" s="4" t="s">
        <v>40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41</v>
      </c>
      <c r="D28" s="7" t="s">
        <v>42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21.7439</v>
      </c>
      <c r="C29" s="12">
        <v>46.796720000000001</v>
      </c>
      <c r="D29" s="12">
        <v>47.311300000000003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46.796689999999998</v>
      </c>
      <c r="D30" s="12">
        <v>47.311300000000003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46.796669999999999</v>
      </c>
      <c r="D31" s="15">
        <v>47.31129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21.7439</v>
      </c>
      <c r="C33" s="18">
        <f>AVERAGE(C29:C32)</f>
        <v>46.796693333333337</v>
      </c>
      <c r="D33" s="18">
        <f>AVERAGE(D29:D32)</f>
        <v>47.311296666666671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43</v>
      </c>
      <c r="C35" s="22">
        <f>C33-B33</f>
        <v>25.052793333333337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44</v>
      </c>
      <c r="C37" s="22">
        <f>D33-B33</f>
        <v>25.567396666666671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45</v>
      </c>
      <c r="C39" s="28">
        <f>C37/C35</f>
        <v>1.0205407567326492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26</v>
      </c>
      <c r="C41" s="39"/>
      <c r="D41" s="40" t="s">
        <v>27</v>
      </c>
      <c r="E41" s="41"/>
      <c r="F41" s="40" t="s">
        <v>28</v>
      </c>
      <c r="G41" s="36"/>
      <c r="H41" s="36"/>
      <c r="I41" s="37"/>
      <c r="J41" s="38"/>
    </row>
    <row r="42" spans="1:13" ht="59.25" customHeight="1" x14ac:dyDescent="0.3">
      <c r="A42" s="42" t="s">
        <v>29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30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75" workbookViewId="0">
      <selection activeCell="F124" sqref="F12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7" t="s">
        <v>31</v>
      </c>
      <c r="B1" s="397"/>
      <c r="C1" s="397"/>
      <c r="D1" s="397"/>
      <c r="E1" s="397"/>
      <c r="F1" s="397"/>
      <c r="G1" s="397"/>
      <c r="H1" s="397"/>
    </row>
    <row r="2" spans="1:8" x14ac:dyDescent="0.25">
      <c r="A2" s="397"/>
      <c r="B2" s="397"/>
      <c r="C2" s="397"/>
      <c r="D2" s="397"/>
      <c r="E2" s="397"/>
      <c r="F2" s="397"/>
      <c r="G2" s="397"/>
      <c r="H2" s="397"/>
    </row>
    <row r="3" spans="1:8" x14ac:dyDescent="0.25">
      <c r="A3" s="397"/>
      <c r="B3" s="397"/>
      <c r="C3" s="397"/>
      <c r="D3" s="397"/>
      <c r="E3" s="397"/>
      <c r="F3" s="397"/>
      <c r="G3" s="397"/>
      <c r="H3" s="397"/>
    </row>
    <row r="4" spans="1:8" x14ac:dyDescent="0.25">
      <c r="A4" s="397"/>
      <c r="B4" s="397"/>
      <c r="C4" s="397"/>
      <c r="D4" s="397"/>
      <c r="E4" s="397"/>
      <c r="F4" s="397"/>
      <c r="G4" s="397"/>
      <c r="H4" s="397"/>
    </row>
    <row r="5" spans="1:8" x14ac:dyDescent="0.25">
      <c r="A5" s="397"/>
      <c r="B5" s="397"/>
      <c r="C5" s="397"/>
      <c r="D5" s="397"/>
      <c r="E5" s="397"/>
      <c r="F5" s="397"/>
      <c r="G5" s="397"/>
      <c r="H5" s="397"/>
    </row>
    <row r="6" spans="1:8" x14ac:dyDescent="0.25">
      <c r="A6" s="397"/>
      <c r="B6" s="397"/>
      <c r="C6" s="397"/>
      <c r="D6" s="397"/>
      <c r="E6" s="397"/>
      <c r="F6" s="397"/>
      <c r="G6" s="397"/>
      <c r="H6" s="397"/>
    </row>
    <row r="7" spans="1:8" x14ac:dyDescent="0.25">
      <c r="A7" s="397"/>
      <c r="B7" s="397"/>
      <c r="C7" s="397"/>
      <c r="D7" s="397"/>
      <c r="E7" s="397"/>
      <c r="F7" s="397"/>
      <c r="G7" s="397"/>
      <c r="H7" s="397"/>
    </row>
    <row r="8" spans="1:8" x14ac:dyDescent="0.25">
      <c r="A8" s="398" t="s">
        <v>32</v>
      </c>
      <c r="B8" s="398"/>
      <c r="C8" s="398"/>
      <c r="D8" s="398"/>
      <c r="E8" s="398"/>
      <c r="F8" s="398"/>
      <c r="G8" s="398"/>
      <c r="H8" s="398"/>
    </row>
    <row r="9" spans="1:8" x14ac:dyDescent="0.25">
      <c r="A9" s="398"/>
      <c r="B9" s="398"/>
      <c r="C9" s="398"/>
      <c r="D9" s="398"/>
      <c r="E9" s="398"/>
      <c r="F9" s="398"/>
      <c r="G9" s="398"/>
      <c r="H9" s="398"/>
    </row>
    <row r="10" spans="1:8" x14ac:dyDescent="0.25">
      <c r="A10" s="398"/>
      <c r="B10" s="398"/>
      <c r="C10" s="398"/>
      <c r="D10" s="398"/>
      <c r="E10" s="398"/>
      <c r="F10" s="398"/>
      <c r="G10" s="398"/>
      <c r="H10" s="398"/>
    </row>
    <row r="11" spans="1:8" x14ac:dyDescent="0.25">
      <c r="A11" s="398"/>
      <c r="B11" s="398"/>
      <c r="C11" s="398"/>
      <c r="D11" s="398"/>
      <c r="E11" s="398"/>
      <c r="F11" s="398"/>
      <c r="G11" s="398"/>
      <c r="H11" s="398"/>
    </row>
    <row r="12" spans="1:8" x14ac:dyDescent="0.25">
      <c r="A12" s="398"/>
      <c r="B12" s="398"/>
      <c r="C12" s="398"/>
      <c r="D12" s="398"/>
      <c r="E12" s="398"/>
      <c r="F12" s="398"/>
      <c r="G12" s="398"/>
      <c r="H12" s="398"/>
    </row>
    <row r="13" spans="1:8" x14ac:dyDescent="0.25">
      <c r="A13" s="398"/>
      <c r="B13" s="398"/>
      <c r="C13" s="398"/>
      <c r="D13" s="398"/>
      <c r="E13" s="398"/>
      <c r="F13" s="398"/>
      <c r="G13" s="398"/>
      <c r="H13" s="398"/>
    </row>
    <row r="14" spans="1:8" ht="19.5" customHeight="1" x14ac:dyDescent="0.25">
      <c r="A14" s="398"/>
      <c r="B14" s="398"/>
      <c r="C14" s="398"/>
      <c r="D14" s="398"/>
      <c r="E14" s="398"/>
      <c r="F14" s="398"/>
      <c r="G14" s="398"/>
      <c r="H14" s="398"/>
    </row>
    <row r="15" spans="1:8" ht="19.5" customHeight="1" x14ac:dyDescent="0.25"/>
    <row r="16" spans="1:8" ht="19.5" customHeight="1" x14ac:dyDescent="0.3">
      <c r="A16" s="391" t="s">
        <v>33</v>
      </c>
      <c r="B16" s="392"/>
      <c r="C16" s="392"/>
      <c r="D16" s="392"/>
      <c r="E16" s="392"/>
      <c r="F16" s="392"/>
      <c r="G16" s="392"/>
      <c r="H16" s="393"/>
    </row>
    <row r="17" spans="1:12" ht="20.25" customHeight="1" x14ac:dyDescent="0.25">
      <c r="A17" s="399" t="s">
        <v>46</v>
      </c>
      <c r="B17" s="399"/>
      <c r="C17" s="399"/>
      <c r="D17" s="399"/>
      <c r="E17" s="399"/>
      <c r="F17" s="399"/>
      <c r="G17" s="399"/>
      <c r="H17" s="399"/>
    </row>
    <row r="18" spans="1:12" ht="26.25" customHeight="1" x14ac:dyDescent="0.4">
      <c r="A18" s="63" t="s">
        <v>35</v>
      </c>
      <c r="B18" s="400" t="str">
        <f>'Clavulanic Acid'!B18:C18</f>
        <v>Aivclav-228.5 Suspension</v>
      </c>
      <c r="C18" s="400"/>
    </row>
    <row r="19" spans="1:12" ht="26.25" customHeight="1" x14ac:dyDescent="0.4">
      <c r="A19" s="63" t="s">
        <v>36</v>
      </c>
      <c r="B19" s="165" t="str">
        <f>'Clavulanic Acid'!B19</f>
        <v>NDQD201512621</v>
      </c>
      <c r="C19" s="188">
        <v>23</v>
      </c>
    </row>
    <row r="20" spans="1:12" ht="26.25" customHeight="1" x14ac:dyDescent="0.4">
      <c r="A20" s="63" t="s">
        <v>37</v>
      </c>
      <c r="B20" s="165" t="str">
        <f>'Clavulanic Acid'!B20</f>
        <v>Amoxicillin &amp; Clavulanic Acid</v>
      </c>
      <c r="C20" s="166"/>
    </row>
    <row r="21" spans="1:12" ht="26.25" customHeight="1" x14ac:dyDescent="0.4">
      <c r="A21" s="63" t="s">
        <v>38</v>
      </c>
      <c r="B21" s="423" t="str">
        <f>'Clavulanic Acid'!B21:H21</f>
        <v>Each 5ml of the reconstituted supension contains: Amoxicillin Trihydrate BP eq. to Amoxicillin 200mg
Diluted Potassium Clavulanate BP eq. to Clavulanic acid 28.5mg</v>
      </c>
      <c r="C21" s="423"/>
      <c r="D21" s="423"/>
      <c r="E21" s="423"/>
      <c r="F21" s="423"/>
      <c r="G21" s="423"/>
      <c r="H21" s="423"/>
      <c r="I21" s="190"/>
    </row>
    <row r="22" spans="1:12" ht="26.25" customHeight="1" x14ac:dyDescent="0.4">
      <c r="A22" s="63" t="s">
        <v>39</v>
      </c>
      <c r="B22" s="167"/>
      <c r="C22" s="166"/>
      <c r="D22" s="166"/>
      <c r="E22" s="166"/>
      <c r="F22" s="166"/>
      <c r="G22" s="166"/>
      <c r="H22" s="166"/>
      <c r="I22" s="166"/>
    </row>
    <row r="23" spans="1:12" ht="26.25" customHeight="1" x14ac:dyDescent="0.4">
      <c r="A23" s="63" t="s">
        <v>40</v>
      </c>
      <c r="B23" s="167"/>
      <c r="C23" s="166"/>
      <c r="D23" s="166"/>
      <c r="E23" s="166"/>
      <c r="F23" s="166"/>
      <c r="G23" s="166"/>
      <c r="H23" s="166"/>
      <c r="I23" s="166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401" t="s">
        <v>47</v>
      </c>
      <c r="C26" s="401"/>
      <c r="D26" s="401"/>
      <c r="E26" s="401"/>
      <c r="F26" s="401"/>
      <c r="G26" s="401"/>
      <c r="H26" s="401"/>
    </row>
    <row r="27" spans="1:12" ht="26.25" customHeight="1" x14ac:dyDescent="0.4">
      <c r="A27" s="66" t="s">
        <v>4</v>
      </c>
      <c r="B27" s="400" t="s">
        <v>48</v>
      </c>
      <c r="C27" s="400"/>
    </row>
    <row r="28" spans="1:12" ht="26.25" customHeight="1" x14ac:dyDescent="0.4">
      <c r="A28" s="68" t="s">
        <v>49</v>
      </c>
      <c r="B28" s="423" t="s">
        <v>116</v>
      </c>
      <c r="C28" s="423"/>
    </row>
    <row r="29" spans="1:12" ht="27" customHeight="1" x14ac:dyDescent="0.4">
      <c r="A29" s="68" t="s">
        <v>6</v>
      </c>
      <c r="B29" s="164">
        <v>87.84</v>
      </c>
    </row>
    <row r="30" spans="1:12" s="3" customFormat="1" ht="27" customHeight="1" x14ac:dyDescent="0.4">
      <c r="A30" s="68" t="s">
        <v>50</v>
      </c>
      <c r="B30" s="163">
        <v>0</v>
      </c>
      <c r="C30" s="402" t="s">
        <v>51</v>
      </c>
      <c r="D30" s="403"/>
      <c r="E30" s="403"/>
      <c r="F30" s="403"/>
      <c r="G30" s="403"/>
      <c r="H30" s="404"/>
      <c r="I30" s="70"/>
      <c r="J30" s="70"/>
      <c r="K30" s="70"/>
      <c r="L30" s="70"/>
    </row>
    <row r="31" spans="1:12" s="3" customFormat="1" ht="19.5" customHeight="1" x14ac:dyDescent="0.3">
      <c r="A31" s="68" t="s">
        <v>52</v>
      </c>
      <c r="B31" s="67">
        <f>B29-B30</f>
        <v>87.84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53</v>
      </c>
      <c r="B32" s="184">
        <v>1</v>
      </c>
      <c r="C32" s="405" t="s">
        <v>54</v>
      </c>
      <c r="D32" s="406"/>
      <c r="E32" s="406"/>
      <c r="F32" s="406"/>
      <c r="G32" s="406"/>
      <c r="H32" s="407"/>
      <c r="I32" s="70"/>
      <c r="J32" s="70"/>
      <c r="K32" s="70"/>
      <c r="L32" s="70"/>
    </row>
    <row r="33" spans="1:14" s="3" customFormat="1" ht="27" customHeight="1" x14ac:dyDescent="0.4">
      <c r="A33" s="68" t="s">
        <v>55</v>
      </c>
      <c r="B33" s="184">
        <v>1</v>
      </c>
      <c r="C33" s="405" t="s">
        <v>56</v>
      </c>
      <c r="D33" s="406"/>
      <c r="E33" s="406"/>
      <c r="F33" s="406"/>
      <c r="G33" s="406"/>
      <c r="H33" s="407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57</v>
      </c>
      <c r="B35" s="77">
        <f>B32/B33</f>
        <v>1</v>
      </c>
      <c r="C35" s="62" t="s">
        <v>58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59</v>
      </c>
      <c r="B37" s="168">
        <v>20</v>
      </c>
      <c r="C37" s="62"/>
      <c r="D37" s="408" t="s">
        <v>60</v>
      </c>
      <c r="E37" s="409"/>
      <c r="F37" s="124" t="s">
        <v>61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62</v>
      </c>
      <c r="B38" s="169">
        <v>10</v>
      </c>
      <c r="C38" s="81" t="s">
        <v>63</v>
      </c>
      <c r="D38" s="82" t="s">
        <v>64</v>
      </c>
      <c r="E38" s="114" t="s">
        <v>65</v>
      </c>
      <c r="F38" s="82" t="s">
        <v>64</v>
      </c>
      <c r="G38" s="83" t="s">
        <v>65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66</v>
      </c>
      <c r="B39" s="169">
        <v>20</v>
      </c>
      <c r="C39" s="84">
        <v>1</v>
      </c>
      <c r="D39" s="170">
        <v>53097290</v>
      </c>
      <c r="E39" s="128">
        <f>IF(ISBLANK(D39),"-",$D$49/$D$46*D39)</f>
        <v>60296992.037211157</v>
      </c>
      <c r="F39" s="170">
        <v>50980962</v>
      </c>
      <c r="G39" s="120">
        <f>IF(ISBLANK(F39),"-",$D$49/$F$46*F39)</f>
        <v>61093090.307736561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67</v>
      </c>
      <c r="B40" s="169">
        <v>1</v>
      </c>
      <c r="C40" s="80">
        <v>2</v>
      </c>
      <c r="D40" s="171">
        <v>53010522</v>
      </c>
      <c r="E40" s="129">
        <f>IF(ISBLANK(D40),"-",$D$49/$D$46*D40)</f>
        <v>60198458.771105021</v>
      </c>
      <c r="F40" s="171">
        <v>51359904</v>
      </c>
      <c r="G40" s="121">
        <f>IF(ISBLANK(F40),"-",$D$49/$F$46*F40)</f>
        <v>61547195.858498715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68</v>
      </c>
      <c r="B41" s="169">
        <v>1</v>
      </c>
      <c r="C41" s="80">
        <v>3</v>
      </c>
      <c r="D41" s="171">
        <v>52816960</v>
      </c>
      <c r="E41" s="129">
        <f>IF(ISBLANK(D41),"-",$D$49/$D$46*D41)</f>
        <v>59978650.822851792</v>
      </c>
      <c r="F41" s="171">
        <v>51315139</v>
      </c>
      <c r="G41" s="121">
        <f>IF(ISBLANK(F41),"-",$D$49/$F$46*F41)</f>
        <v>61493551.672898099</v>
      </c>
      <c r="L41" s="74"/>
      <c r="M41" s="74"/>
      <c r="N41" s="85"/>
    </row>
    <row r="42" spans="1:14" ht="26.25" customHeight="1" x14ac:dyDescent="0.4">
      <c r="A42" s="79" t="s">
        <v>69</v>
      </c>
      <c r="B42" s="169">
        <v>1</v>
      </c>
      <c r="C42" s="86">
        <v>4</v>
      </c>
      <c r="D42" s="172"/>
      <c r="E42" s="130" t="str">
        <f>IF(ISBLANK(D42),"-",$D$49/$D$46*D42)</f>
        <v>-</v>
      </c>
      <c r="F42" s="172"/>
      <c r="G42" s="122" t="str">
        <f>IF(ISBLANK(F42),"-",$D$49/$F$46*F42)</f>
        <v>-</v>
      </c>
      <c r="L42" s="74"/>
      <c r="M42" s="74"/>
      <c r="N42" s="85"/>
    </row>
    <row r="43" spans="1:14" ht="27" customHeight="1" x14ac:dyDescent="0.4">
      <c r="A43" s="79" t="s">
        <v>70</v>
      </c>
      <c r="B43" s="169">
        <v>1</v>
      </c>
      <c r="C43" s="87" t="s">
        <v>71</v>
      </c>
      <c r="D43" s="149">
        <f>AVERAGE(D39:D42)</f>
        <v>52974924</v>
      </c>
      <c r="E43" s="110">
        <f>AVERAGE(E39:E42)</f>
        <v>60158033.87705598</v>
      </c>
      <c r="F43" s="88">
        <f>AVERAGE(F39:F42)</f>
        <v>51218668.333333336</v>
      </c>
      <c r="G43" s="89">
        <f>AVERAGE(G39:G42)</f>
        <v>61377945.946377791</v>
      </c>
    </row>
    <row r="44" spans="1:14" ht="26.25" customHeight="1" x14ac:dyDescent="0.4">
      <c r="A44" s="79" t="s">
        <v>72</v>
      </c>
      <c r="B44" s="164">
        <v>1</v>
      </c>
      <c r="C44" s="150" t="s">
        <v>73</v>
      </c>
      <c r="D44" s="174">
        <v>20.05</v>
      </c>
      <c r="E44" s="85"/>
      <c r="F44" s="173">
        <v>19</v>
      </c>
      <c r="G44" s="126"/>
    </row>
    <row r="45" spans="1:14" ht="26.25" customHeight="1" x14ac:dyDescent="0.4">
      <c r="A45" s="79" t="s">
        <v>74</v>
      </c>
      <c r="B45" s="164">
        <v>1</v>
      </c>
      <c r="C45" s="151" t="s">
        <v>75</v>
      </c>
      <c r="D45" s="152">
        <f>D44*$B$35</f>
        <v>20.05</v>
      </c>
      <c r="E45" s="91"/>
      <c r="F45" s="90">
        <f>F44*$B$35</f>
        <v>19</v>
      </c>
      <c r="G45" s="93"/>
    </row>
    <row r="46" spans="1:14" ht="19.5" customHeight="1" x14ac:dyDescent="0.3">
      <c r="A46" s="79" t="s">
        <v>76</v>
      </c>
      <c r="B46" s="148">
        <f>(B45/B44)*(B43/B42)*(B41/B40)*(B39/B38)*B37</f>
        <v>40</v>
      </c>
      <c r="C46" s="151" t="s">
        <v>77</v>
      </c>
      <c r="D46" s="153">
        <f>D45*$B$31/100</f>
        <v>17.611920000000001</v>
      </c>
      <c r="E46" s="93"/>
      <c r="F46" s="92">
        <f>F45*$B$31/100</f>
        <v>16.689599999999999</v>
      </c>
      <c r="G46" s="93"/>
    </row>
    <row r="47" spans="1:14" ht="19.5" customHeight="1" x14ac:dyDescent="0.3">
      <c r="A47" s="410" t="s">
        <v>78</v>
      </c>
      <c r="B47" s="421"/>
      <c r="C47" s="151" t="s">
        <v>79</v>
      </c>
      <c r="D47" s="152">
        <f>D46/$B$46</f>
        <v>0.44029800000000002</v>
      </c>
      <c r="E47" s="93"/>
      <c r="F47" s="94">
        <f>F46/$B$46</f>
        <v>0.41723999999999994</v>
      </c>
      <c r="G47" s="93"/>
    </row>
    <row r="48" spans="1:14" ht="27" customHeight="1" x14ac:dyDescent="0.4">
      <c r="A48" s="412"/>
      <c r="B48" s="422"/>
      <c r="C48" s="151" t="s">
        <v>80</v>
      </c>
      <c r="D48" s="175">
        <v>0.5</v>
      </c>
      <c r="E48" s="126"/>
      <c r="F48" s="126"/>
      <c r="G48" s="126"/>
    </row>
    <row r="49" spans="1:12" ht="18.75" x14ac:dyDescent="0.3">
      <c r="C49" s="151" t="s">
        <v>81</v>
      </c>
      <c r="D49" s="153">
        <f>D48*$B$46</f>
        <v>20</v>
      </c>
      <c r="E49" s="93"/>
      <c r="F49" s="93"/>
      <c r="G49" s="93"/>
    </row>
    <row r="50" spans="1:12" ht="19.5" customHeight="1" x14ac:dyDescent="0.3">
      <c r="C50" s="154" t="s">
        <v>82</v>
      </c>
      <c r="D50" s="155">
        <f>D49/B35</f>
        <v>20</v>
      </c>
      <c r="E50" s="112"/>
      <c r="F50" s="112"/>
      <c r="G50" s="112"/>
    </row>
    <row r="51" spans="1:12" ht="18.75" x14ac:dyDescent="0.3">
      <c r="C51" s="156" t="s">
        <v>83</v>
      </c>
      <c r="D51" s="157">
        <f>AVERAGE(E39:E42,G39:G42)</f>
        <v>60767989.911716886</v>
      </c>
      <c r="E51" s="111"/>
      <c r="F51" s="111"/>
      <c r="G51" s="111"/>
    </row>
    <row r="52" spans="1:12" ht="18.75" x14ac:dyDescent="0.3">
      <c r="C52" s="95" t="s">
        <v>84</v>
      </c>
      <c r="D52" s="98">
        <f>STDEV(E39:E42,G39:G42)/D51</f>
        <v>1.1421370683418317E-2</v>
      </c>
      <c r="E52" s="91"/>
      <c r="F52" s="91"/>
      <c r="G52" s="91"/>
    </row>
    <row r="53" spans="1:12" ht="19.5" customHeight="1" x14ac:dyDescent="0.3">
      <c r="C53" s="96" t="s">
        <v>20</v>
      </c>
      <c r="D53" s="99">
        <f>COUNT(E39:E42,G39:G42)</f>
        <v>6</v>
      </c>
      <c r="E53" s="91"/>
      <c r="F53" s="91"/>
      <c r="G53" s="91"/>
    </row>
    <row r="55" spans="1:12" ht="18.75" x14ac:dyDescent="0.3">
      <c r="A55" s="61" t="s">
        <v>1</v>
      </c>
      <c r="B55" s="100" t="s">
        <v>85</v>
      </c>
    </row>
    <row r="56" spans="1:12" ht="18.75" x14ac:dyDescent="0.3">
      <c r="A56" s="62" t="s">
        <v>86</v>
      </c>
      <c r="B56" s="64" t="str">
        <f>B21</f>
        <v>Each 5ml of the reconstituted supension contains: Amoxicillin Trihydrate BP eq. to Amoxicillin 200mg
Diluted Potassium Clavulanate BP eq. to Clavulanic acid 28.5mg</v>
      </c>
    </row>
    <row r="57" spans="1:12" ht="26.25" customHeight="1" x14ac:dyDescent="0.4">
      <c r="A57" s="159" t="s">
        <v>87</v>
      </c>
      <c r="B57" s="176">
        <v>5</v>
      </c>
      <c r="C57" s="139" t="s">
        <v>88</v>
      </c>
      <c r="D57" s="177">
        <v>200</v>
      </c>
      <c r="E57" s="139" t="str">
        <f>B20</f>
        <v>Amoxicillin &amp; Clavulanic Acid</v>
      </c>
    </row>
    <row r="58" spans="1:12" ht="18.75" x14ac:dyDescent="0.3">
      <c r="A58" s="64" t="s">
        <v>89</v>
      </c>
      <c r="B58" s="187">
        <f>RD!C39</f>
        <v>1.0205407567326492</v>
      </c>
    </row>
    <row r="59" spans="1:12" s="26" customFormat="1" ht="18.75" x14ac:dyDescent="0.3">
      <c r="A59" s="137" t="s">
        <v>90</v>
      </c>
      <c r="B59" s="138">
        <f>B57</f>
        <v>5</v>
      </c>
      <c r="C59" s="139" t="s">
        <v>91</v>
      </c>
      <c r="D59" s="160">
        <f>B58*B57</f>
        <v>5.1027037836632463</v>
      </c>
    </row>
    <row r="60" spans="1:12" ht="19.5" customHeight="1" x14ac:dyDescent="0.25"/>
    <row r="61" spans="1:12" s="3" customFormat="1" ht="27" customHeight="1" x14ac:dyDescent="0.4">
      <c r="A61" s="78" t="s">
        <v>92</v>
      </c>
      <c r="B61" s="168">
        <v>100</v>
      </c>
      <c r="C61" s="62"/>
      <c r="D61" s="102" t="s">
        <v>93</v>
      </c>
      <c r="E61" s="101" t="s">
        <v>94</v>
      </c>
      <c r="F61" s="101" t="s">
        <v>64</v>
      </c>
      <c r="G61" s="101" t="s">
        <v>95</v>
      </c>
      <c r="H61" s="81" t="s">
        <v>96</v>
      </c>
      <c r="L61" s="70"/>
    </row>
    <row r="62" spans="1:12" s="3" customFormat="1" ht="24" customHeight="1" x14ac:dyDescent="0.4">
      <c r="A62" s="79" t="s">
        <v>97</v>
      </c>
      <c r="B62" s="169">
        <v>1</v>
      </c>
      <c r="C62" s="417" t="s">
        <v>98</v>
      </c>
      <c r="D62" s="414">
        <v>1.63249</v>
      </c>
      <c r="E62" s="132">
        <v>1</v>
      </c>
      <c r="F62" s="178">
        <v>88959522</v>
      </c>
      <c r="G62" s="144">
        <f>IF(ISBLANK(F62),"-",(F62/$D$51*$D$48*$B$70)*$D$59/$D$62)</f>
        <v>228.79019176579558</v>
      </c>
      <c r="H62" s="141">
        <f>IF(ISBLANK(F62),"-",G62/$D$57)</f>
        <v>1.143950958828978</v>
      </c>
      <c r="L62" s="70"/>
    </row>
    <row r="63" spans="1:12" s="3" customFormat="1" ht="26.25" customHeight="1" x14ac:dyDescent="0.4">
      <c r="A63" s="79" t="s">
        <v>99</v>
      </c>
      <c r="B63" s="169">
        <v>1</v>
      </c>
      <c r="C63" s="418"/>
      <c r="D63" s="415"/>
      <c r="E63" s="133">
        <v>2</v>
      </c>
      <c r="F63" s="171">
        <v>88813404</v>
      </c>
      <c r="G63" s="145">
        <f>IF(ISBLANK(F63),"-",(F63/$D$51*$D$48*$B$70)*$D$59/$D$62)</f>
        <v>228.4143987704102</v>
      </c>
      <c r="H63" s="142">
        <f t="shared" ref="H63:H73" si="0">IF(ISBLANK(F63),"-",G63/$D$57)</f>
        <v>1.1420719938520509</v>
      </c>
      <c r="L63" s="70"/>
    </row>
    <row r="64" spans="1:12" s="3" customFormat="1" ht="24.75" customHeight="1" x14ac:dyDescent="0.4">
      <c r="A64" s="79" t="s">
        <v>100</v>
      </c>
      <c r="B64" s="169">
        <v>1</v>
      </c>
      <c r="C64" s="418"/>
      <c r="D64" s="415"/>
      <c r="E64" s="133">
        <v>3</v>
      </c>
      <c r="F64" s="171">
        <v>89231467</v>
      </c>
      <c r="G64" s="145">
        <f>IF(ISBLANK(F64),"-",(F64/$D$51*$D$48*$B$70)*$D$59/$D$62)</f>
        <v>229.48959242916416</v>
      </c>
      <c r="H64" s="142">
        <f t="shared" si="0"/>
        <v>1.1474479621458209</v>
      </c>
      <c r="L64" s="70"/>
    </row>
    <row r="65" spans="1:11" ht="27" customHeight="1" x14ac:dyDescent="0.4">
      <c r="A65" s="79" t="s">
        <v>101</v>
      </c>
      <c r="B65" s="169">
        <v>1</v>
      </c>
      <c r="C65" s="419"/>
      <c r="D65" s="416"/>
      <c r="E65" s="134">
        <v>4</v>
      </c>
      <c r="F65" s="179"/>
      <c r="G65" s="145" t="str">
        <f>IF(ISBLANK(F65),"-",(F65/$D$51*$D$48*$B$70)*$D$59/$D$62)</f>
        <v>-</v>
      </c>
      <c r="H65" s="142" t="str">
        <f t="shared" si="0"/>
        <v>-</v>
      </c>
    </row>
    <row r="66" spans="1:11" ht="24.75" customHeight="1" x14ac:dyDescent="0.4">
      <c r="A66" s="79" t="s">
        <v>102</v>
      </c>
      <c r="B66" s="169">
        <v>1</v>
      </c>
      <c r="C66" s="417" t="s">
        <v>103</v>
      </c>
      <c r="D66" s="414">
        <v>1.17509</v>
      </c>
      <c r="E66" s="103">
        <v>1</v>
      </c>
      <c r="F66" s="171">
        <v>66624266</v>
      </c>
      <c r="G66" s="144">
        <f>IF(ISBLANK(F66),"-",(F66/$D$51*$D$48*$B$70)*$D$59/$D$66)</f>
        <v>238.04375822302273</v>
      </c>
      <c r="H66" s="141">
        <f t="shared" si="0"/>
        <v>1.1902187911151136</v>
      </c>
    </row>
    <row r="67" spans="1:11" ht="23.25" customHeight="1" x14ac:dyDescent="0.4">
      <c r="A67" s="79" t="s">
        <v>104</v>
      </c>
      <c r="B67" s="169">
        <v>1</v>
      </c>
      <c r="C67" s="418"/>
      <c r="D67" s="415"/>
      <c r="E67" s="104">
        <v>2</v>
      </c>
      <c r="F67" s="171">
        <v>65345340</v>
      </c>
      <c r="G67" s="145">
        <f>IF(ISBLANK(F67),"-",(F67/$D$51*$D$48*$B$70)*$D$59/$D$66)</f>
        <v>233.47424669505875</v>
      </c>
      <c r="H67" s="142">
        <f t="shared" si="0"/>
        <v>1.1673712334752937</v>
      </c>
    </row>
    <row r="68" spans="1:11" ht="24.75" customHeight="1" x14ac:dyDescent="0.4">
      <c r="A68" s="79" t="s">
        <v>105</v>
      </c>
      <c r="B68" s="169">
        <v>1</v>
      </c>
      <c r="C68" s="418"/>
      <c r="D68" s="415"/>
      <c r="E68" s="104">
        <v>3</v>
      </c>
      <c r="F68" s="171">
        <v>64480213</v>
      </c>
      <c r="G68" s="145">
        <f>IF(ISBLANK(F68),"-",(F68/$D$51*$D$48*$B$70)*$D$59/$D$66)</f>
        <v>230.38320952820715</v>
      </c>
      <c r="H68" s="142">
        <f t="shared" si="0"/>
        <v>1.1519160476410357</v>
      </c>
    </row>
    <row r="69" spans="1:11" ht="27" customHeight="1" x14ac:dyDescent="0.4">
      <c r="A69" s="79" t="s">
        <v>106</v>
      </c>
      <c r="B69" s="169">
        <v>1</v>
      </c>
      <c r="C69" s="419"/>
      <c r="D69" s="416"/>
      <c r="E69" s="105">
        <v>4</v>
      </c>
      <c r="F69" s="179"/>
      <c r="G69" s="146" t="str">
        <f>IF(ISBLANK(F69),"-",(F69/$D$51*$D$48*$B$70)*$D$59/$D$66)</f>
        <v>-</v>
      </c>
      <c r="H69" s="143" t="str">
        <f t="shared" si="0"/>
        <v>-</v>
      </c>
    </row>
    <row r="70" spans="1:11" ht="23.25" customHeight="1" x14ac:dyDescent="0.4">
      <c r="A70" s="79" t="s">
        <v>107</v>
      </c>
      <c r="B70" s="147">
        <f>(B69/B68)*(B67/B66)*(B65/B64)*(B63/B62)*B61</f>
        <v>100</v>
      </c>
      <c r="C70" s="417" t="s">
        <v>108</v>
      </c>
      <c r="D70" s="414">
        <v>1.3103</v>
      </c>
      <c r="E70" s="103">
        <v>1</v>
      </c>
      <c r="F70" s="178">
        <v>72674820</v>
      </c>
      <c r="G70" s="144">
        <f>IF(ISBLANK(F70),"-",(F70/$D$51*$D$48*$B$70)*$D$59/$D$70)</f>
        <v>232.86741115376046</v>
      </c>
      <c r="H70" s="142">
        <f t="shared" si="0"/>
        <v>1.1643370557688022</v>
      </c>
    </row>
    <row r="71" spans="1:11" ht="22.5" customHeight="1" x14ac:dyDescent="0.4">
      <c r="A71" s="158" t="s">
        <v>109</v>
      </c>
      <c r="B71" s="180">
        <f>(D48*B70)/D57*D59</f>
        <v>1.2756759459158116</v>
      </c>
      <c r="C71" s="418"/>
      <c r="D71" s="415"/>
      <c r="E71" s="104">
        <v>2</v>
      </c>
      <c r="F71" s="171">
        <v>71864526</v>
      </c>
      <c r="G71" s="145">
        <f>IF(ISBLANK(F71),"-",(F71/$D$51*$D$48*$B$70)*$D$59/$D$70)</f>
        <v>230.27103642516221</v>
      </c>
      <c r="H71" s="142">
        <f t="shared" si="0"/>
        <v>1.151355182125811</v>
      </c>
    </row>
    <row r="72" spans="1:11" ht="23.25" customHeight="1" x14ac:dyDescent="0.4">
      <c r="A72" s="410" t="s">
        <v>78</v>
      </c>
      <c r="B72" s="411"/>
      <c r="C72" s="418"/>
      <c r="D72" s="415"/>
      <c r="E72" s="104">
        <v>3</v>
      </c>
      <c r="F72" s="171">
        <v>72305063</v>
      </c>
      <c r="G72" s="145">
        <f>IF(ISBLANK(F72),"-",(F72/$D$51*$D$48*$B$70)*$D$59/$D$70)</f>
        <v>231.68262176802847</v>
      </c>
      <c r="H72" s="142">
        <f t="shared" si="0"/>
        <v>1.1584131088401424</v>
      </c>
    </row>
    <row r="73" spans="1:11" ht="23.25" customHeight="1" x14ac:dyDescent="0.4">
      <c r="A73" s="412"/>
      <c r="B73" s="413"/>
      <c r="C73" s="420"/>
      <c r="D73" s="416"/>
      <c r="E73" s="105">
        <v>4</v>
      </c>
      <c r="F73" s="179"/>
      <c r="G73" s="146" t="str">
        <f>IF(ISBLANK(F73),"-",(F73/$D$51*$D$48*$B$70)*$D$59/$D$70)</f>
        <v>-</v>
      </c>
      <c r="H73" s="143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71</v>
      </c>
      <c r="H74" s="181">
        <f>AVERAGE(H62:H73)</f>
        <v>1.1574535926436722</v>
      </c>
    </row>
    <row r="75" spans="1:11" ht="26.25" customHeight="1" x14ac:dyDescent="0.4">
      <c r="C75" s="106"/>
      <c r="D75" s="106"/>
      <c r="E75" s="106"/>
      <c r="F75" s="107"/>
      <c r="G75" s="95" t="s">
        <v>84</v>
      </c>
      <c r="H75" s="182">
        <f>STDEV(H62:H73)/H74</f>
        <v>1.2985027198579512E-2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20</v>
      </c>
      <c r="H76" s="183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110</v>
      </c>
      <c r="B78" s="185" t="s">
        <v>111</v>
      </c>
      <c r="C78" s="401" t="str">
        <f>B20</f>
        <v>Amoxicillin &amp; Clavulanic Acid</v>
      </c>
      <c r="D78" s="401"/>
      <c r="E78" s="131" t="s">
        <v>112</v>
      </c>
      <c r="F78" s="131"/>
      <c r="G78" s="186">
        <f>H74</f>
        <v>1.1574535926436722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401" t="s">
        <v>113</v>
      </c>
      <c r="C80" s="401"/>
      <c r="D80" s="401"/>
      <c r="E80" s="401"/>
      <c r="F80" s="401"/>
      <c r="G80" s="401"/>
      <c r="H80" s="401"/>
    </row>
    <row r="81" spans="1:8" ht="26.25" customHeight="1" x14ac:dyDescent="0.4">
      <c r="A81" s="66" t="s">
        <v>4</v>
      </c>
      <c r="B81" s="400" t="s">
        <v>48</v>
      </c>
      <c r="C81" s="400"/>
    </row>
    <row r="82" spans="1:8" ht="26.25" customHeight="1" x14ac:dyDescent="0.4">
      <c r="A82" s="68" t="s">
        <v>49</v>
      </c>
      <c r="B82" s="423" t="s">
        <v>116</v>
      </c>
      <c r="C82" s="423"/>
    </row>
    <row r="83" spans="1:8" ht="27" customHeight="1" x14ac:dyDescent="0.4">
      <c r="A83" s="68" t="s">
        <v>6</v>
      </c>
      <c r="B83" s="164">
        <v>87.84</v>
      </c>
    </row>
    <row r="84" spans="1:8" ht="27" customHeight="1" x14ac:dyDescent="0.4">
      <c r="A84" s="68" t="s">
        <v>50</v>
      </c>
      <c r="B84" s="163">
        <v>0</v>
      </c>
      <c r="C84" s="402" t="s">
        <v>51</v>
      </c>
      <c r="D84" s="403"/>
      <c r="E84" s="403"/>
      <c r="F84" s="403"/>
      <c r="G84" s="403"/>
      <c r="H84" s="404"/>
    </row>
    <row r="85" spans="1:8" ht="19.5" customHeight="1" x14ac:dyDescent="0.3">
      <c r="A85" s="68" t="s">
        <v>52</v>
      </c>
      <c r="B85" s="67">
        <f>B83</f>
        <v>87.84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53</v>
      </c>
      <c r="B86" s="184">
        <v>1</v>
      </c>
      <c r="C86" s="405" t="s">
        <v>54</v>
      </c>
      <c r="D86" s="406"/>
      <c r="E86" s="406"/>
      <c r="F86" s="406"/>
      <c r="G86" s="406"/>
      <c r="H86" s="407"/>
    </row>
    <row r="87" spans="1:8" ht="27" customHeight="1" x14ac:dyDescent="0.4">
      <c r="A87" s="68" t="s">
        <v>55</v>
      </c>
      <c r="B87" s="184">
        <v>1</v>
      </c>
      <c r="C87" s="405" t="s">
        <v>56</v>
      </c>
      <c r="D87" s="406"/>
      <c r="E87" s="406"/>
      <c r="F87" s="406"/>
      <c r="G87" s="406"/>
      <c r="H87" s="407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57</v>
      </c>
      <c r="B89" s="77">
        <f>B86/B87</f>
        <v>1</v>
      </c>
      <c r="C89" s="62" t="s">
        <v>58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59</v>
      </c>
      <c r="B91" s="168">
        <v>20</v>
      </c>
      <c r="D91" s="408" t="s">
        <v>60</v>
      </c>
      <c r="E91" s="424"/>
      <c r="F91" s="124" t="s">
        <v>61</v>
      </c>
      <c r="G91" s="125"/>
      <c r="H91" s="69"/>
    </row>
    <row r="92" spans="1:8" ht="26.25" customHeight="1" x14ac:dyDescent="0.4">
      <c r="A92" s="79" t="s">
        <v>62</v>
      </c>
      <c r="B92" s="169">
        <v>10</v>
      </c>
      <c r="C92" s="81" t="s">
        <v>63</v>
      </c>
      <c r="D92" s="82" t="s">
        <v>64</v>
      </c>
      <c r="E92" s="83" t="s">
        <v>65</v>
      </c>
      <c r="F92" s="82" t="s">
        <v>64</v>
      </c>
      <c r="G92" s="83" t="s">
        <v>65</v>
      </c>
      <c r="H92" s="69"/>
    </row>
    <row r="93" spans="1:8" ht="26.25" customHeight="1" x14ac:dyDescent="0.4">
      <c r="A93" s="79" t="s">
        <v>66</v>
      </c>
      <c r="B93" s="169">
        <v>20</v>
      </c>
      <c r="C93" s="84">
        <v>1</v>
      </c>
      <c r="D93" s="303">
        <v>51685972</v>
      </c>
      <c r="E93" s="120">
        <f>IF(ISBLANK(D93),"-",$D$103/$D$100*D93)</f>
        <v>62530332.417747259</v>
      </c>
      <c r="F93" s="303">
        <v>53697130</v>
      </c>
      <c r="G93" s="120">
        <f>IF(ISBLANK(F93),"-",$D$103/$F$100*F93)</f>
        <v>61998592.776096687</v>
      </c>
      <c r="H93" s="69"/>
    </row>
    <row r="94" spans="1:8" ht="26.25" customHeight="1" x14ac:dyDescent="0.4">
      <c r="A94" s="79" t="s">
        <v>67</v>
      </c>
      <c r="B94" s="169">
        <v>1</v>
      </c>
      <c r="C94" s="80">
        <v>2</v>
      </c>
      <c r="D94" s="304">
        <v>52210023</v>
      </c>
      <c r="E94" s="121">
        <f>IF(ISBLANK(D94),"-",$D$103/$D$100*D94)</f>
        <v>63164335.842000417</v>
      </c>
      <c r="F94" s="304">
        <v>53977194</v>
      </c>
      <c r="G94" s="121">
        <f>IF(ISBLANK(F94),"-",$D$103/$F$100*F94)</f>
        <v>62321954.07840921</v>
      </c>
      <c r="H94" s="69"/>
    </row>
    <row r="95" spans="1:8" ht="26.25" customHeight="1" x14ac:dyDescent="0.4">
      <c r="A95" s="79" t="s">
        <v>68</v>
      </c>
      <c r="B95" s="169">
        <v>1</v>
      </c>
      <c r="C95" s="80">
        <v>3</v>
      </c>
      <c r="D95" s="304">
        <v>52114094</v>
      </c>
      <c r="E95" s="121">
        <f>IF(ISBLANK(D95),"-",$D$103/$D$100*D95)</f>
        <v>63048279.743481033</v>
      </c>
      <c r="F95" s="304">
        <v>53911758</v>
      </c>
      <c r="G95" s="121">
        <f>IF(ISBLANK(F95),"-",$D$103/$F$100*F95)</f>
        <v>62246401.811148435</v>
      </c>
    </row>
    <row r="96" spans="1:8" ht="26.25" customHeight="1" x14ac:dyDescent="0.4">
      <c r="A96" s="79" t="s">
        <v>69</v>
      </c>
      <c r="B96" s="169">
        <v>1</v>
      </c>
      <c r="C96" s="86">
        <v>4</v>
      </c>
      <c r="D96" s="172"/>
      <c r="E96" s="122" t="str">
        <f>IF(ISBLANK(D96),"-",$D$103/$D$100*D96)</f>
        <v>-</v>
      </c>
      <c r="F96" s="172"/>
      <c r="G96" s="122" t="str">
        <f>IF(ISBLANK(F96),"-",$D$103/$F$100*F96)</f>
        <v>-</v>
      </c>
    </row>
    <row r="97" spans="1:7" ht="27" customHeight="1" x14ac:dyDescent="0.4">
      <c r="A97" s="79" t="s">
        <v>70</v>
      </c>
      <c r="B97" s="169">
        <v>1</v>
      </c>
      <c r="C97" s="87" t="s">
        <v>71</v>
      </c>
      <c r="D97" s="88">
        <f>AVERAGE(D93:D96)</f>
        <v>52003363</v>
      </c>
      <c r="E97" s="89">
        <f>AVERAGE(E93:E96)</f>
        <v>62914316.001076244</v>
      </c>
      <c r="F97" s="88">
        <f>AVERAGE(F93:F96)</f>
        <v>53862027.333333336</v>
      </c>
      <c r="G97" s="89">
        <f>AVERAGE(G93:G96)</f>
        <v>62188982.888551444</v>
      </c>
    </row>
    <row r="98" spans="1:7" ht="26.25" customHeight="1" x14ac:dyDescent="0.4">
      <c r="A98" s="79" t="s">
        <v>72</v>
      </c>
      <c r="B98" s="164">
        <v>1</v>
      </c>
      <c r="C98" s="150" t="s">
        <v>73</v>
      </c>
      <c r="D98" s="174">
        <v>18.82</v>
      </c>
      <c r="E98" s="85"/>
      <c r="F98" s="173">
        <v>19.72</v>
      </c>
      <c r="G98" s="126"/>
    </row>
    <row r="99" spans="1:7" ht="26.25" customHeight="1" x14ac:dyDescent="0.4">
      <c r="A99" s="79" t="s">
        <v>74</v>
      </c>
      <c r="B99" s="164">
        <v>1</v>
      </c>
      <c r="C99" s="151" t="s">
        <v>75</v>
      </c>
      <c r="D99" s="152">
        <f>D98*$B$89</f>
        <v>18.82</v>
      </c>
      <c r="E99" s="91"/>
      <c r="F99" s="90">
        <f>F98*$B$89</f>
        <v>19.72</v>
      </c>
      <c r="G99" s="93"/>
    </row>
    <row r="100" spans="1:7" ht="19.5" customHeight="1" x14ac:dyDescent="0.3">
      <c r="A100" s="79" t="s">
        <v>76</v>
      </c>
      <c r="B100" s="148">
        <f>(B99/B98)*(B97/B96)*(B95/B94)*(B93/B92)*B91</f>
        <v>40</v>
      </c>
      <c r="C100" s="151" t="s">
        <v>77</v>
      </c>
      <c r="D100" s="153">
        <f>D99*$B$85/100</f>
        <v>16.531488000000003</v>
      </c>
      <c r="E100" s="93"/>
      <c r="F100" s="92">
        <f>F99*$B$85/100</f>
        <v>17.322047999999999</v>
      </c>
      <c r="G100" s="93"/>
    </row>
    <row r="101" spans="1:7" ht="19.5" customHeight="1" x14ac:dyDescent="0.3">
      <c r="A101" s="410" t="s">
        <v>78</v>
      </c>
      <c r="B101" s="421"/>
      <c r="C101" s="151" t="s">
        <v>79</v>
      </c>
      <c r="D101" s="152">
        <f>D100/$B$100</f>
        <v>0.41328720000000008</v>
      </c>
      <c r="E101" s="93"/>
      <c r="F101" s="94">
        <f>F100/$B$100</f>
        <v>0.43305119999999997</v>
      </c>
      <c r="G101" s="93"/>
    </row>
    <row r="102" spans="1:7" ht="27" customHeight="1" x14ac:dyDescent="0.4">
      <c r="A102" s="412"/>
      <c r="B102" s="422"/>
      <c r="C102" s="151" t="s">
        <v>80</v>
      </c>
      <c r="D102" s="175">
        <v>0.5</v>
      </c>
      <c r="E102" s="126"/>
      <c r="F102" s="126"/>
      <c r="G102" s="126"/>
    </row>
    <row r="103" spans="1:7" ht="18.75" x14ac:dyDescent="0.3">
      <c r="C103" s="151" t="s">
        <v>81</v>
      </c>
      <c r="D103" s="153">
        <f>D102*$B$100</f>
        <v>20</v>
      </c>
      <c r="E103" s="93"/>
      <c r="F103" s="93"/>
      <c r="G103" s="93"/>
    </row>
    <row r="104" spans="1:7" ht="19.5" customHeight="1" x14ac:dyDescent="0.3">
      <c r="C104" s="154" t="s">
        <v>82</v>
      </c>
      <c r="D104" s="155">
        <f>D103/B89</f>
        <v>20</v>
      </c>
      <c r="E104" s="112"/>
      <c r="F104" s="112"/>
      <c r="G104" s="112"/>
    </row>
    <row r="105" spans="1:7" ht="18.75" x14ac:dyDescent="0.3">
      <c r="C105" s="156" t="s">
        <v>83</v>
      </c>
      <c r="D105" s="157">
        <f>AVERAGE(E93:E96,G93:G96)</f>
        <v>62551649.444813848</v>
      </c>
      <c r="E105" s="111"/>
      <c r="F105" s="111"/>
      <c r="G105" s="111"/>
    </row>
    <row r="106" spans="1:7" ht="18.75" x14ac:dyDescent="0.3">
      <c r="C106" s="95" t="s">
        <v>84</v>
      </c>
      <c r="D106" s="98">
        <f>STDEV(E93:E96,G93:G96)/D105</f>
        <v>7.4103152570182181E-3</v>
      </c>
      <c r="E106" s="91"/>
      <c r="F106" s="91"/>
      <c r="G106" s="91"/>
    </row>
    <row r="107" spans="1:7" ht="19.5" customHeight="1" x14ac:dyDescent="0.3">
      <c r="C107" s="96" t="s">
        <v>20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85</v>
      </c>
    </row>
    <row r="110" spans="1:7" ht="18.75" x14ac:dyDescent="0.3">
      <c r="A110" s="62" t="s">
        <v>86</v>
      </c>
      <c r="B110" s="64" t="str">
        <f>B21</f>
        <v>Each 5ml of the reconstituted supension contains: Amoxicillin Trihydrate BP eq. to Amoxicillin 200mg
Diluted Potassium Clavulanate BP eq. to Clavulanic acid 28.5mg</v>
      </c>
    </row>
    <row r="111" spans="1:7" ht="26.25" customHeight="1" x14ac:dyDescent="0.4">
      <c r="A111" s="159" t="s">
        <v>87</v>
      </c>
      <c r="B111" s="176">
        <v>5</v>
      </c>
      <c r="C111" s="139" t="s">
        <v>88</v>
      </c>
      <c r="D111" s="177">
        <v>200</v>
      </c>
      <c r="E111" s="139" t="str">
        <f>B20</f>
        <v>Amoxicillin &amp; Clavulanic Acid</v>
      </c>
    </row>
    <row r="112" spans="1:7" ht="18.75" x14ac:dyDescent="0.3">
      <c r="A112" s="64" t="s">
        <v>89</v>
      </c>
      <c r="B112" s="187">
        <f>B58</f>
        <v>1.0205407567326492</v>
      </c>
    </row>
    <row r="113" spans="1:8" ht="18.75" x14ac:dyDescent="0.3">
      <c r="A113" s="137" t="s">
        <v>90</v>
      </c>
      <c r="B113" s="138">
        <f>B111</f>
        <v>5</v>
      </c>
      <c r="C113" s="139" t="s">
        <v>91</v>
      </c>
      <c r="D113" s="160">
        <f>B112*B111</f>
        <v>5.1027037836632463</v>
      </c>
      <c r="E113" s="140"/>
      <c r="F113" s="140"/>
      <c r="G113" s="140"/>
      <c r="H113" s="140"/>
    </row>
    <row r="114" spans="1:8" ht="19.5" customHeight="1" x14ac:dyDescent="0.25"/>
    <row r="115" spans="1:8" ht="27" customHeight="1" thickBot="1" x14ac:dyDescent="0.45">
      <c r="A115" s="78" t="s">
        <v>92</v>
      </c>
      <c r="B115" s="168">
        <v>50</v>
      </c>
      <c r="D115" s="102" t="s">
        <v>93</v>
      </c>
      <c r="E115" s="101" t="s">
        <v>94</v>
      </c>
      <c r="F115" s="101" t="s">
        <v>64</v>
      </c>
      <c r="G115" s="101" t="s">
        <v>95</v>
      </c>
      <c r="H115" s="81" t="s">
        <v>96</v>
      </c>
    </row>
    <row r="116" spans="1:8" ht="26.25" customHeight="1" x14ac:dyDescent="0.4">
      <c r="A116" s="79" t="s">
        <v>97</v>
      </c>
      <c r="B116" s="169">
        <v>1</v>
      </c>
      <c r="C116" s="417" t="s">
        <v>98</v>
      </c>
      <c r="D116" s="425">
        <v>0.90673000000000004</v>
      </c>
      <c r="E116" s="132">
        <v>1</v>
      </c>
      <c r="F116" s="178">
        <v>98311166</v>
      </c>
      <c r="G116" s="144">
        <f>IF(ISBLANK(F116),"-",(F116/$D$105*$D$102*$B$124)*$D$113/$D$116)</f>
        <v>221.11920401789797</v>
      </c>
      <c r="H116" s="191">
        <f t="shared" ref="H116:H127" si="1">IF(ISBLANK(F116),"-",G116/$D$111)</f>
        <v>1.1055960200894899</v>
      </c>
    </row>
    <row r="117" spans="1:8" ht="26.25" customHeight="1" x14ac:dyDescent="0.4">
      <c r="A117" s="79" t="s">
        <v>99</v>
      </c>
      <c r="B117" s="169">
        <v>1</v>
      </c>
      <c r="C117" s="418"/>
      <c r="D117" s="426"/>
      <c r="E117" s="133">
        <v>2</v>
      </c>
      <c r="F117" s="171">
        <v>98843605</v>
      </c>
      <c r="G117" s="145">
        <f>IF(ISBLANK(F117),"-",(F117/$D$105*$D$102*$B$124)*$D$113/$D$116)</f>
        <v>222.31675351973269</v>
      </c>
      <c r="H117" s="192">
        <f t="shared" si="1"/>
        <v>1.1115837675986635</v>
      </c>
    </row>
    <row r="118" spans="1:8" ht="26.25" customHeight="1" x14ac:dyDescent="0.4">
      <c r="A118" s="79" t="s">
        <v>100</v>
      </c>
      <c r="B118" s="169">
        <v>1</v>
      </c>
      <c r="C118" s="418"/>
      <c r="D118" s="426"/>
      <c r="E118" s="133">
        <v>3</v>
      </c>
      <c r="F118" s="171">
        <v>97271655</v>
      </c>
      <c r="G118" s="145">
        <f>IF(ISBLANK(F118),"-",(F118/$D$105*$D$102*$B$124)*$D$113/$D$116)</f>
        <v>218.78115988476412</v>
      </c>
      <c r="H118" s="192">
        <f t="shared" si="1"/>
        <v>1.0939057994238206</v>
      </c>
    </row>
    <row r="119" spans="1:8" ht="27" customHeight="1" thickBot="1" x14ac:dyDescent="0.45">
      <c r="A119" s="79" t="s">
        <v>101</v>
      </c>
      <c r="B119" s="169">
        <v>1</v>
      </c>
      <c r="C119" s="419"/>
      <c r="D119" s="427"/>
      <c r="E119" s="134">
        <v>4</v>
      </c>
      <c r="F119" s="179"/>
      <c r="G119" s="146" t="str">
        <f>IF(ISBLANK(F119),"-",(F119/$D$105*$D$102*$B$124)*$D$113/$D$116)</f>
        <v>-</v>
      </c>
      <c r="H119" s="193" t="str">
        <f t="shared" si="1"/>
        <v>-</v>
      </c>
    </row>
    <row r="120" spans="1:8" ht="26.25" customHeight="1" x14ac:dyDescent="0.4">
      <c r="A120" s="79" t="s">
        <v>102</v>
      </c>
      <c r="B120" s="169">
        <v>1</v>
      </c>
      <c r="C120" s="417" t="s">
        <v>103</v>
      </c>
      <c r="D120" s="425">
        <v>0.57504</v>
      </c>
      <c r="E120" s="103">
        <v>1</v>
      </c>
      <c r="F120" s="171">
        <v>62087158</v>
      </c>
      <c r="G120" s="144">
        <f>IF(ISBLANK(F120),"-",(F120/$D$105*$D$102*$B$124)*$D$113/$D$120)</f>
        <v>220.19392132008468</v>
      </c>
      <c r="H120" s="191">
        <f t="shared" si="1"/>
        <v>1.1009696066004233</v>
      </c>
    </row>
    <row r="121" spans="1:8" ht="26.25" customHeight="1" x14ac:dyDescent="0.4">
      <c r="A121" s="79" t="s">
        <v>104</v>
      </c>
      <c r="B121" s="169">
        <v>1</v>
      </c>
      <c r="C121" s="418"/>
      <c r="D121" s="426"/>
      <c r="E121" s="104">
        <v>2</v>
      </c>
      <c r="F121" s="171">
        <v>61849124</v>
      </c>
      <c r="G121" s="145">
        <f>IF(ISBLANK(F121),"-",(F121/$D$105*$D$102*$B$124)*$D$113/$D$120)</f>
        <v>219.34972677879958</v>
      </c>
      <c r="H121" s="192">
        <f t="shared" si="1"/>
        <v>1.0967486338939978</v>
      </c>
    </row>
    <row r="122" spans="1:8" ht="26.25" customHeight="1" x14ac:dyDescent="0.4">
      <c r="A122" s="79" t="s">
        <v>105</v>
      </c>
      <c r="B122" s="169">
        <v>1</v>
      </c>
      <c r="C122" s="418"/>
      <c r="D122" s="426"/>
      <c r="E122" s="104">
        <v>3</v>
      </c>
      <c r="F122" s="171">
        <v>61793322</v>
      </c>
      <c r="G122" s="145">
        <f>IF(ISBLANK(F122),"-",(F122/$D$105*$D$102*$B$124)*$D$113/$D$120)</f>
        <v>219.15182335410901</v>
      </c>
      <c r="H122" s="192">
        <f t="shared" si="1"/>
        <v>1.0957591167705452</v>
      </c>
    </row>
    <row r="123" spans="1:8" ht="27" customHeight="1" thickBot="1" x14ac:dyDescent="0.45">
      <c r="A123" s="79" t="s">
        <v>106</v>
      </c>
      <c r="B123" s="169">
        <v>1</v>
      </c>
      <c r="C123" s="419"/>
      <c r="D123" s="427"/>
      <c r="E123" s="105">
        <v>4</v>
      </c>
      <c r="F123" s="179"/>
      <c r="G123" s="146" t="str">
        <f>IF(ISBLANK(F123),"-",(F123/$D$105*$D$102*$B$124)*$D$113/$D$120)</f>
        <v>-</v>
      </c>
      <c r="H123" s="193" t="str">
        <f t="shared" si="1"/>
        <v>-</v>
      </c>
    </row>
    <row r="124" spans="1:8" ht="26.25" customHeight="1" x14ac:dyDescent="0.4">
      <c r="A124" s="79" t="s">
        <v>107</v>
      </c>
      <c r="B124" s="147">
        <f>(B123/B122)*(B121/B120)*(B119/B118)*(B117/B116)*B115</f>
        <v>50</v>
      </c>
      <c r="C124" s="417" t="s">
        <v>108</v>
      </c>
      <c r="D124" s="425">
        <v>1.1191</v>
      </c>
      <c r="E124" s="103">
        <v>1</v>
      </c>
      <c r="F124" s="178">
        <v>119470503</v>
      </c>
      <c r="G124" s="144">
        <f>IF(ISBLANK(F124),"-",(F124/$D$105*$D$102*$B$124)*$D$113/$D$124)</f>
        <v>217.71752908019963</v>
      </c>
      <c r="H124" s="191">
        <f t="shared" si="1"/>
        <v>1.0885876454009982</v>
      </c>
    </row>
    <row r="125" spans="1:8" ht="27" customHeight="1" x14ac:dyDescent="0.4">
      <c r="A125" s="158" t="s">
        <v>109</v>
      </c>
      <c r="B125" s="180">
        <f>(D102*B124)/D111*D113</f>
        <v>0.63783797295790579</v>
      </c>
      <c r="C125" s="418"/>
      <c r="D125" s="426"/>
      <c r="E125" s="104">
        <v>2</v>
      </c>
      <c r="F125" s="171">
        <v>121581456</v>
      </c>
      <c r="G125" s="145">
        <f>IF(ISBLANK(F125),"-",(F125/$D$105*$D$102*$B$124)*$D$113/$D$124)</f>
        <v>221.56443237116869</v>
      </c>
      <c r="H125" s="192">
        <f t="shared" si="1"/>
        <v>1.1078221618558435</v>
      </c>
    </row>
    <row r="126" spans="1:8" ht="26.25" customHeight="1" x14ac:dyDescent="0.4">
      <c r="A126" s="410" t="s">
        <v>78</v>
      </c>
      <c r="B126" s="411"/>
      <c r="C126" s="418"/>
      <c r="D126" s="426"/>
      <c r="E126" s="104">
        <v>3</v>
      </c>
      <c r="F126" s="171">
        <v>121024571</v>
      </c>
      <c r="G126" s="145">
        <f>IF(ISBLANK(F126),"-",(F126/$D$105*$D$102*$B$124)*$D$113/$D$124)</f>
        <v>220.54959085684254</v>
      </c>
      <c r="H126" s="192">
        <f t="shared" si="1"/>
        <v>1.1027479542842127</v>
      </c>
    </row>
    <row r="127" spans="1:8" ht="27" customHeight="1" x14ac:dyDescent="0.4">
      <c r="A127" s="412"/>
      <c r="B127" s="413"/>
      <c r="C127" s="420"/>
      <c r="D127" s="427"/>
      <c r="E127" s="105">
        <v>4</v>
      </c>
      <c r="F127" s="179"/>
      <c r="G127" s="146" t="str">
        <f>IF(ISBLANK(F127),"-",(F127/$D$105*$D$102*$B$124)*$D$113/$D$124)</f>
        <v>-</v>
      </c>
      <c r="H127" s="193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71</v>
      </c>
      <c r="H128" s="181">
        <f>AVERAGE(H116:H127)</f>
        <v>1.1004134117686661</v>
      </c>
    </row>
    <row r="129" spans="1:9" ht="26.25" customHeight="1" x14ac:dyDescent="0.4">
      <c r="C129" s="106"/>
      <c r="D129" s="106"/>
      <c r="E129" s="106"/>
      <c r="F129" s="107"/>
      <c r="G129" s="95" t="s">
        <v>84</v>
      </c>
      <c r="H129" s="182">
        <f>STDEV(H116:H127)/H128</f>
        <v>6.6591561647541602E-3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20</v>
      </c>
      <c r="H130" s="183">
        <f>COUNT(H116:H127)</f>
        <v>9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110</v>
      </c>
      <c r="B132" s="185" t="s">
        <v>111</v>
      </c>
      <c r="C132" s="401" t="str">
        <f>B20</f>
        <v>Amoxicillin &amp; Clavulanic Acid</v>
      </c>
      <c r="D132" s="401"/>
      <c r="E132" s="131" t="s">
        <v>112</v>
      </c>
      <c r="F132" s="131"/>
      <c r="G132" s="186">
        <f>H128</f>
        <v>1.1004134117686661</v>
      </c>
      <c r="H132" s="107"/>
    </row>
    <row r="133" spans="1:9" ht="19.5" customHeight="1" x14ac:dyDescent="0.3">
      <c r="A133" s="189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29</v>
      </c>
      <c r="B134" s="161"/>
      <c r="C134" s="161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30</v>
      </c>
      <c r="B135" s="162"/>
      <c r="C135" s="162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3" zoomScale="55" zoomScaleNormal="75" workbookViewId="0">
      <selection activeCell="F40" sqref="F4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7" t="s">
        <v>31</v>
      </c>
      <c r="B1" s="397"/>
      <c r="C1" s="397"/>
      <c r="D1" s="397"/>
      <c r="E1" s="397"/>
      <c r="F1" s="397"/>
      <c r="G1" s="397"/>
      <c r="H1" s="397"/>
    </row>
    <row r="2" spans="1:8" x14ac:dyDescent="0.25">
      <c r="A2" s="397"/>
      <c r="B2" s="397"/>
      <c r="C2" s="397"/>
      <c r="D2" s="397"/>
      <c r="E2" s="397"/>
      <c r="F2" s="397"/>
      <c r="G2" s="397"/>
      <c r="H2" s="397"/>
    </row>
    <row r="3" spans="1:8" x14ac:dyDescent="0.25">
      <c r="A3" s="397"/>
      <c r="B3" s="397"/>
      <c r="C3" s="397"/>
      <c r="D3" s="397"/>
      <c r="E3" s="397"/>
      <c r="F3" s="397"/>
      <c r="G3" s="397"/>
      <c r="H3" s="397"/>
    </row>
    <row r="4" spans="1:8" x14ac:dyDescent="0.25">
      <c r="A4" s="397"/>
      <c r="B4" s="397"/>
      <c r="C4" s="397"/>
      <c r="D4" s="397"/>
      <c r="E4" s="397"/>
      <c r="F4" s="397"/>
      <c r="G4" s="397"/>
      <c r="H4" s="397"/>
    </row>
    <row r="5" spans="1:8" x14ac:dyDescent="0.25">
      <c r="A5" s="397"/>
      <c r="B5" s="397"/>
      <c r="C5" s="397"/>
      <c r="D5" s="397"/>
      <c r="E5" s="397"/>
      <c r="F5" s="397"/>
      <c r="G5" s="397"/>
      <c r="H5" s="397"/>
    </row>
    <row r="6" spans="1:8" x14ac:dyDescent="0.25">
      <c r="A6" s="397"/>
      <c r="B6" s="397"/>
      <c r="C6" s="397"/>
      <c r="D6" s="397"/>
      <c r="E6" s="397"/>
      <c r="F6" s="397"/>
      <c r="G6" s="397"/>
      <c r="H6" s="397"/>
    </row>
    <row r="7" spans="1:8" x14ac:dyDescent="0.25">
      <c r="A7" s="397"/>
      <c r="B7" s="397"/>
      <c r="C7" s="397"/>
      <c r="D7" s="397"/>
      <c r="E7" s="397"/>
      <c r="F7" s="397"/>
      <c r="G7" s="397"/>
      <c r="H7" s="397"/>
    </row>
    <row r="8" spans="1:8" x14ac:dyDescent="0.25">
      <c r="A8" s="398" t="s">
        <v>32</v>
      </c>
      <c r="B8" s="398"/>
      <c r="C8" s="398"/>
      <c r="D8" s="398"/>
      <c r="E8" s="398"/>
      <c r="F8" s="398"/>
      <c r="G8" s="398"/>
      <c r="H8" s="398"/>
    </row>
    <row r="9" spans="1:8" x14ac:dyDescent="0.25">
      <c r="A9" s="398"/>
      <c r="B9" s="398"/>
      <c r="C9" s="398"/>
      <c r="D9" s="398"/>
      <c r="E9" s="398"/>
      <c r="F9" s="398"/>
      <c r="G9" s="398"/>
      <c r="H9" s="398"/>
    </row>
    <row r="10" spans="1:8" x14ac:dyDescent="0.25">
      <c r="A10" s="398"/>
      <c r="B10" s="398"/>
      <c r="C10" s="398"/>
      <c r="D10" s="398"/>
      <c r="E10" s="398"/>
      <c r="F10" s="398"/>
      <c r="G10" s="398"/>
      <c r="H10" s="398"/>
    </row>
    <row r="11" spans="1:8" x14ac:dyDescent="0.25">
      <c r="A11" s="398"/>
      <c r="B11" s="398"/>
      <c r="C11" s="398"/>
      <c r="D11" s="398"/>
      <c r="E11" s="398"/>
      <c r="F11" s="398"/>
      <c r="G11" s="398"/>
      <c r="H11" s="398"/>
    </row>
    <row r="12" spans="1:8" x14ac:dyDescent="0.25">
      <c r="A12" s="398"/>
      <c r="B12" s="398"/>
      <c r="C12" s="398"/>
      <c r="D12" s="398"/>
      <c r="E12" s="398"/>
      <c r="F12" s="398"/>
      <c r="G12" s="398"/>
      <c r="H12" s="398"/>
    </row>
    <row r="13" spans="1:8" x14ac:dyDescent="0.25">
      <c r="A13" s="398"/>
      <c r="B13" s="398"/>
      <c r="C13" s="398"/>
      <c r="D13" s="398"/>
      <c r="E13" s="398"/>
      <c r="F13" s="398"/>
      <c r="G13" s="398"/>
      <c r="H13" s="398"/>
    </row>
    <row r="14" spans="1:8" ht="19.5" customHeight="1" x14ac:dyDescent="0.25">
      <c r="A14" s="398"/>
      <c r="B14" s="398"/>
      <c r="C14" s="398"/>
      <c r="D14" s="398"/>
      <c r="E14" s="398"/>
      <c r="F14" s="398"/>
      <c r="G14" s="398"/>
      <c r="H14" s="398"/>
    </row>
    <row r="15" spans="1:8" ht="19.5" customHeight="1" x14ac:dyDescent="0.25"/>
    <row r="16" spans="1:8" ht="19.5" customHeight="1" x14ac:dyDescent="0.3">
      <c r="A16" s="391" t="s">
        <v>33</v>
      </c>
      <c r="B16" s="392"/>
      <c r="C16" s="392"/>
      <c r="D16" s="392"/>
      <c r="E16" s="392"/>
      <c r="F16" s="392"/>
      <c r="G16" s="392"/>
      <c r="H16" s="393"/>
    </row>
    <row r="17" spans="1:12" ht="20.25" customHeight="1" x14ac:dyDescent="0.25">
      <c r="A17" s="399" t="s">
        <v>46</v>
      </c>
      <c r="B17" s="399"/>
      <c r="C17" s="399"/>
      <c r="D17" s="399"/>
      <c r="E17" s="399"/>
      <c r="F17" s="399"/>
      <c r="G17" s="399"/>
      <c r="H17" s="399"/>
    </row>
    <row r="18" spans="1:12" ht="26.25" customHeight="1" x14ac:dyDescent="0.4">
      <c r="A18" s="196" t="s">
        <v>35</v>
      </c>
      <c r="B18" s="400" t="s">
        <v>5</v>
      </c>
      <c r="C18" s="400"/>
    </row>
    <row r="19" spans="1:12" ht="26.25" customHeight="1" x14ac:dyDescent="0.4">
      <c r="A19" s="196" t="s">
        <v>36</v>
      </c>
      <c r="B19" s="298" t="s">
        <v>7</v>
      </c>
      <c r="C19" s="321">
        <v>23</v>
      </c>
    </row>
    <row r="20" spans="1:12" ht="26.25" customHeight="1" x14ac:dyDescent="0.4">
      <c r="A20" s="196" t="s">
        <v>37</v>
      </c>
      <c r="B20" s="298" t="s">
        <v>9</v>
      </c>
      <c r="C20" s="299"/>
    </row>
    <row r="21" spans="1:12" ht="26.25" customHeight="1" x14ac:dyDescent="0.4">
      <c r="A21" s="196" t="s">
        <v>38</v>
      </c>
      <c r="B21" s="423" t="s">
        <v>11</v>
      </c>
      <c r="C21" s="423"/>
      <c r="D21" s="423"/>
      <c r="E21" s="423"/>
      <c r="F21" s="423"/>
      <c r="G21" s="423"/>
      <c r="H21" s="423"/>
      <c r="I21" s="323"/>
    </row>
    <row r="22" spans="1:12" ht="26.25" customHeight="1" x14ac:dyDescent="0.4">
      <c r="A22" s="196" t="s">
        <v>39</v>
      </c>
      <c r="B22" s="300"/>
      <c r="C22" s="299"/>
      <c r="D22" s="299"/>
      <c r="E22" s="299"/>
      <c r="F22" s="299"/>
      <c r="G22" s="299"/>
      <c r="H22" s="299"/>
      <c r="I22" s="299"/>
    </row>
    <row r="23" spans="1:12" ht="26.25" customHeight="1" x14ac:dyDescent="0.4">
      <c r="A23" s="196" t="s">
        <v>40</v>
      </c>
      <c r="B23" s="300"/>
      <c r="C23" s="299"/>
      <c r="D23" s="299"/>
      <c r="E23" s="299"/>
      <c r="F23" s="299"/>
      <c r="G23" s="299"/>
      <c r="H23" s="299"/>
      <c r="I23" s="299"/>
    </row>
    <row r="24" spans="1:12" ht="18.75" x14ac:dyDescent="0.3">
      <c r="A24" s="196"/>
      <c r="B24" s="198"/>
    </row>
    <row r="25" spans="1:12" ht="18.75" x14ac:dyDescent="0.3">
      <c r="B25" s="198"/>
    </row>
    <row r="26" spans="1:12" ht="18.75" x14ac:dyDescent="0.3">
      <c r="A26" s="194" t="s">
        <v>1</v>
      </c>
      <c r="B26" s="401"/>
      <c r="C26" s="401"/>
      <c r="D26" s="401"/>
      <c r="E26" s="401"/>
      <c r="F26" s="401"/>
      <c r="G26" s="401"/>
      <c r="H26" s="401"/>
    </row>
    <row r="27" spans="1:12" ht="26.25" customHeight="1" x14ac:dyDescent="0.4">
      <c r="A27" s="199" t="s">
        <v>4</v>
      </c>
      <c r="B27" s="400" t="s">
        <v>114</v>
      </c>
      <c r="C27" s="400"/>
    </row>
    <row r="28" spans="1:12" ht="26.25" customHeight="1" x14ac:dyDescent="0.4">
      <c r="A28" s="201" t="s">
        <v>49</v>
      </c>
      <c r="B28" s="423" t="s">
        <v>117</v>
      </c>
      <c r="C28" s="423"/>
    </row>
    <row r="29" spans="1:12" ht="27" customHeight="1" x14ac:dyDescent="0.4">
      <c r="A29" s="201" t="s">
        <v>6</v>
      </c>
      <c r="B29" s="297">
        <v>97</v>
      </c>
    </row>
    <row r="30" spans="1:12" s="3" customFormat="1" ht="27" customHeight="1" x14ac:dyDescent="0.4">
      <c r="A30" s="201" t="s">
        <v>50</v>
      </c>
      <c r="B30" s="296">
        <v>0</v>
      </c>
      <c r="C30" s="402" t="s">
        <v>51</v>
      </c>
      <c r="D30" s="403"/>
      <c r="E30" s="403"/>
      <c r="F30" s="403"/>
      <c r="G30" s="403"/>
      <c r="H30" s="404"/>
      <c r="I30" s="203"/>
      <c r="J30" s="203"/>
      <c r="K30" s="203"/>
      <c r="L30" s="203"/>
    </row>
    <row r="31" spans="1:12" s="3" customFormat="1" ht="19.5" customHeight="1" x14ac:dyDescent="0.3">
      <c r="A31" s="201" t="s">
        <v>52</v>
      </c>
      <c r="B31" s="200">
        <f>B29-B30</f>
        <v>97</v>
      </c>
      <c r="C31" s="204"/>
      <c r="D31" s="204"/>
      <c r="E31" s="204"/>
      <c r="F31" s="204"/>
      <c r="G31" s="204"/>
      <c r="H31" s="205"/>
      <c r="I31" s="203"/>
      <c r="J31" s="203"/>
      <c r="K31" s="203"/>
      <c r="L31" s="203"/>
    </row>
    <row r="32" spans="1:12" s="3" customFormat="1" ht="27" customHeight="1" x14ac:dyDescent="0.4">
      <c r="A32" s="201" t="s">
        <v>53</v>
      </c>
      <c r="B32" s="317">
        <v>1</v>
      </c>
      <c r="C32" s="405" t="s">
        <v>54</v>
      </c>
      <c r="D32" s="406"/>
      <c r="E32" s="406"/>
      <c r="F32" s="406"/>
      <c r="G32" s="406"/>
      <c r="H32" s="407"/>
      <c r="I32" s="203"/>
      <c r="J32" s="203"/>
      <c r="K32" s="203"/>
      <c r="L32" s="203"/>
    </row>
    <row r="33" spans="1:14" s="3" customFormat="1" ht="27" customHeight="1" x14ac:dyDescent="0.4">
      <c r="A33" s="201" t="s">
        <v>55</v>
      </c>
      <c r="B33" s="317">
        <v>1</v>
      </c>
      <c r="C33" s="405" t="s">
        <v>56</v>
      </c>
      <c r="D33" s="406"/>
      <c r="E33" s="406"/>
      <c r="F33" s="406"/>
      <c r="G33" s="406"/>
      <c r="H33" s="407"/>
      <c r="I33" s="203"/>
      <c r="J33" s="203"/>
      <c r="K33" s="203"/>
      <c r="L33" s="207"/>
      <c r="M33" s="207"/>
      <c r="N33" s="208"/>
    </row>
    <row r="34" spans="1:14" s="3" customFormat="1" ht="17.25" customHeight="1" x14ac:dyDescent="0.3">
      <c r="A34" s="201"/>
      <c r="B34" s="206"/>
      <c r="C34" s="209"/>
      <c r="D34" s="209"/>
      <c r="E34" s="209"/>
      <c r="F34" s="209"/>
      <c r="G34" s="209"/>
      <c r="H34" s="209"/>
      <c r="I34" s="203"/>
      <c r="J34" s="203"/>
      <c r="K34" s="203"/>
      <c r="L34" s="207"/>
      <c r="M34" s="207"/>
      <c r="N34" s="208"/>
    </row>
    <row r="35" spans="1:14" s="3" customFormat="1" ht="18.75" x14ac:dyDescent="0.3">
      <c r="A35" s="201" t="s">
        <v>57</v>
      </c>
      <c r="B35" s="210">
        <f>B32/B33</f>
        <v>1</v>
      </c>
      <c r="C35" s="195" t="s">
        <v>58</v>
      </c>
      <c r="D35" s="195"/>
      <c r="E35" s="195"/>
      <c r="F35" s="195"/>
      <c r="G35" s="195"/>
      <c r="H35" s="195"/>
      <c r="I35" s="203"/>
      <c r="J35" s="203"/>
      <c r="K35" s="203"/>
      <c r="L35" s="207"/>
      <c r="M35" s="207"/>
      <c r="N35" s="208"/>
    </row>
    <row r="36" spans="1:14" s="3" customFormat="1" ht="19.5" customHeight="1" x14ac:dyDescent="0.3">
      <c r="A36" s="201"/>
      <c r="B36" s="200"/>
      <c r="H36" s="195"/>
      <c r="I36" s="203"/>
      <c r="J36" s="203"/>
      <c r="K36" s="203"/>
      <c r="L36" s="207"/>
      <c r="M36" s="207"/>
      <c r="N36" s="208"/>
    </row>
    <row r="37" spans="1:14" s="3" customFormat="1" ht="27" customHeight="1" x14ac:dyDescent="0.4">
      <c r="A37" s="211" t="s">
        <v>59</v>
      </c>
      <c r="B37" s="301">
        <v>10</v>
      </c>
      <c r="C37" s="195"/>
      <c r="D37" s="408" t="s">
        <v>60</v>
      </c>
      <c r="E37" s="409"/>
      <c r="F37" s="257" t="s">
        <v>61</v>
      </c>
      <c r="G37" s="258"/>
      <c r="J37" s="203"/>
      <c r="K37" s="203"/>
      <c r="L37" s="207"/>
      <c r="M37" s="207"/>
      <c r="N37" s="208"/>
    </row>
    <row r="38" spans="1:14" s="3" customFormat="1" ht="26.25" customHeight="1" x14ac:dyDescent="0.4">
      <c r="A38" s="212" t="s">
        <v>62</v>
      </c>
      <c r="B38" s="302">
        <v>4</v>
      </c>
      <c r="C38" s="214" t="s">
        <v>63</v>
      </c>
      <c r="D38" s="215" t="s">
        <v>64</v>
      </c>
      <c r="E38" s="247" t="s">
        <v>65</v>
      </c>
      <c r="F38" s="215" t="s">
        <v>64</v>
      </c>
      <c r="G38" s="216" t="s">
        <v>65</v>
      </c>
      <c r="J38" s="203"/>
      <c r="K38" s="203"/>
      <c r="L38" s="207"/>
      <c r="M38" s="207"/>
      <c r="N38" s="208"/>
    </row>
    <row r="39" spans="1:14" s="3" customFormat="1" ht="26.25" customHeight="1" x14ac:dyDescent="0.4">
      <c r="A39" s="212" t="s">
        <v>66</v>
      </c>
      <c r="B39" s="302">
        <v>20</v>
      </c>
      <c r="C39" s="217">
        <v>1</v>
      </c>
      <c r="D39" s="303">
        <v>24963910</v>
      </c>
      <c r="E39" s="261">
        <f>IF(ISBLANK(D39),"-",$D$49/$D$46*D39)</f>
        <v>27732747.511553504</v>
      </c>
      <c r="F39" s="303">
        <v>28978101</v>
      </c>
      <c r="G39" s="253">
        <f>IF(ISBLANK(F39),"-",$D$49/$F$46*F39)</f>
        <v>28183331.063995332</v>
      </c>
      <c r="J39" s="203"/>
      <c r="K39" s="203"/>
      <c r="L39" s="207"/>
      <c r="M39" s="207"/>
      <c r="N39" s="208"/>
    </row>
    <row r="40" spans="1:14" s="3" customFormat="1" ht="26.25" customHeight="1" x14ac:dyDescent="0.4">
      <c r="A40" s="212" t="s">
        <v>67</v>
      </c>
      <c r="B40" s="302">
        <v>1</v>
      </c>
      <c r="C40" s="213">
        <v>2</v>
      </c>
      <c r="D40" s="304">
        <v>24909353</v>
      </c>
      <c r="E40" s="262">
        <f>IF(ISBLANK(D40),"-",$D$49/$D$46*D40)</f>
        <v>27672139.397440456</v>
      </c>
      <c r="F40" s="304">
        <v>29180197</v>
      </c>
      <c r="G40" s="254">
        <f>IF(ISBLANK(F40),"-",$D$49/$F$46*F40)</f>
        <v>28379884.263761912</v>
      </c>
      <c r="J40" s="203"/>
      <c r="K40" s="203"/>
      <c r="L40" s="207"/>
      <c r="M40" s="207"/>
      <c r="N40" s="208"/>
    </row>
    <row r="41" spans="1:14" ht="26.25" customHeight="1" x14ac:dyDescent="0.4">
      <c r="A41" s="212" t="s">
        <v>68</v>
      </c>
      <c r="B41" s="302">
        <v>1</v>
      </c>
      <c r="C41" s="213">
        <v>3</v>
      </c>
      <c r="D41" s="304">
        <v>24832558</v>
      </c>
      <c r="E41" s="262">
        <f>IF(ISBLANK(D41),"-",$D$49/$D$46*D41)</f>
        <v>27586826.786349095</v>
      </c>
      <c r="F41" s="304">
        <v>29169584</v>
      </c>
      <c r="G41" s="254">
        <f>IF(ISBLANK(F41),"-",$D$49/$F$46*F41)</f>
        <v>28369562.341956817</v>
      </c>
      <c r="L41" s="207"/>
      <c r="M41" s="207"/>
      <c r="N41" s="218"/>
    </row>
    <row r="42" spans="1:14" ht="26.25" customHeight="1" x14ac:dyDescent="0.4">
      <c r="A42" s="212" t="s">
        <v>69</v>
      </c>
      <c r="B42" s="302">
        <v>1</v>
      </c>
      <c r="C42" s="219">
        <v>4</v>
      </c>
      <c r="D42" s="305"/>
      <c r="E42" s="263" t="str">
        <f>IF(ISBLANK(D42),"-",$D$49/$D$46*D42)</f>
        <v>-</v>
      </c>
      <c r="F42" s="305"/>
      <c r="G42" s="255" t="str">
        <f>IF(ISBLANK(F42),"-",$D$49/$F$46*F42)</f>
        <v>-</v>
      </c>
      <c r="L42" s="207"/>
      <c r="M42" s="207"/>
      <c r="N42" s="218"/>
    </row>
    <row r="43" spans="1:14" ht="27" customHeight="1" x14ac:dyDescent="0.4">
      <c r="A43" s="212" t="s">
        <v>70</v>
      </c>
      <c r="B43" s="302">
        <v>1</v>
      </c>
      <c r="C43" s="220" t="s">
        <v>71</v>
      </c>
      <c r="D43" s="282">
        <f>AVERAGE(D39:D42)</f>
        <v>24901940.333333332</v>
      </c>
      <c r="E43" s="243">
        <f>AVERAGE(E39:E42)</f>
        <v>27663904.565114349</v>
      </c>
      <c r="F43" s="221">
        <f>AVERAGE(F39:F42)</f>
        <v>29109294</v>
      </c>
      <c r="G43" s="222">
        <f>AVERAGE(G39:G42)</f>
        <v>28310925.889904689</v>
      </c>
    </row>
    <row r="44" spans="1:14" ht="26.25" customHeight="1" x14ac:dyDescent="0.4">
      <c r="A44" s="212" t="s">
        <v>72</v>
      </c>
      <c r="B44" s="297">
        <v>1</v>
      </c>
      <c r="C44" s="283" t="s">
        <v>73</v>
      </c>
      <c r="D44" s="307">
        <v>9.2799999999999994</v>
      </c>
      <c r="E44" s="218"/>
      <c r="F44" s="306">
        <v>10.6</v>
      </c>
      <c r="G44" s="259"/>
    </row>
    <row r="45" spans="1:14" ht="26.25" customHeight="1" x14ac:dyDescent="0.4">
      <c r="A45" s="212" t="s">
        <v>74</v>
      </c>
      <c r="B45" s="297">
        <v>1</v>
      </c>
      <c r="C45" s="284" t="s">
        <v>75</v>
      </c>
      <c r="D45" s="285">
        <f>D44*$B$35</f>
        <v>9.2799999999999994</v>
      </c>
      <c r="E45" s="224"/>
      <c r="F45" s="223">
        <f>F44*$B$35</f>
        <v>10.6</v>
      </c>
      <c r="G45" s="226"/>
    </row>
    <row r="46" spans="1:14" ht="19.5" customHeight="1" x14ac:dyDescent="0.3">
      <c r="A46" s="212" t="s">
        <v>76</v>
      </c>
      <c r="B46" s="281">
        <f>(B45/B44)*(B43/B42)*(B41/B40)*(B39/B38)*B37</f>
        <v>50</v>
      </c>
      <c r="C46" s="284" t="s">
        <v>77</v>
      </c>
      <c r="D46" s="286">
        <f>D45*$B$31/100</f>
        <v>9.0015999999999998</v>
      </c>
      <c r="E46" s="226"/>
      <c r="F46" s="225">
        <f>F45*$B$31/100</f>
        <v>10.282</v>
      </c>
      <c r="G46" s="226"/>
    </row>
    <row r="47" spans="1:14" ht="19.5" customHeight="1" x14ac:dyDescent="0.3">
      <c r="A47" s="410" t="s">
        <v>78</v>
      </c>
      <c r="B47" s="421"/>
      <c r="C47" s="284" t="s">
        <v>79</v>
      </c>
      <c r="D47" s="285">
        <f>D46/$B$46</f>
        <v>0.180032</v>
      </c>
      <c r="E47" s="226"/>
      <c r="F47" s="227">
        <f>F46/$B$46</f>
        <v>0.20563999999999999</v>
      </c>
      <c r="G47" s="226"/>
    </row>
    <row r="48" spans="1:14" ht="27" customHeight="1" x14ac:dyDescent="0.4">
      <c r="A48" s="412"/>
      <c r="B48" s="422"/>
      <c r="C48" s="284" t="s">
        <v>80</v>
      </c>
      <c r="D48" s="308">
        <v>0.2</v>
      </c>
      <c r="E48" s="259"/>
      <c r="F48" s="259"/>
      <c r="G48" s="259"/>
    </row>
    <row r="49" spans="1:12" ht="18.75" x14ac:dyDescent="0.3">
      <c r="C49" s="284" t="s">
        <v>81</v>
      </c>
      <c r="D49" s="286">
        <f>D48*$B$46</f>
        <v>10</v>
      </c>
      <c r="E49" s="226"/>
      <c r="F49" s="226"/>
      <c r="G49" s="226"/>
    </row>
    <row r="50" spans="1:12" ht="19.5" customHeight="1" x14ac:dyDescent="0.3">
      <c r="C50" s="287" t="s">
        <v>82</v>
      </c>
      <c r="D50" s="288">
        <f>D49/B35</f>
        <v>10</v>
      </c>
      <c r="E50" s="245"/>
      <c r="F50" s="245"/>
      <c r="G50" s="245"/>
    </row>
    <row r="51" spans="1:12" ht="18.75" x14ac:dyDescent="0.3">
      <c r="C51" s="289" t="s">
        <v>83</v>
      </c>
      <c r="D51" s="290">
        <f>AVERAGE(E39:E42,G39:G42)</f>
        <v>27987415.227509517</v>
      </c>
      <c r="E51" s="244"/>
      <c r="F51" s="244"/>
      <c r="G51" s="244"/>
    </row>
    <row r="52" spans="1:12" ht="18.75" x14ac:dyDescent="0.3">
      <c r="C52" s="228" t="s">
        <v>84</v>
      </c>
      <c r="D52" s="231">
        <f>STDEV(E39:E42,G39:G42)/D51</f>
        <v>1.3012685239009067E-2</v>
      </c>
      <c r="E52" s="224"/>
      <c r="F52" s="224"/>
      <c r="G52" s="224"/>
    </row>
    <row r="53" spans="1:12" ht="19.5" customHeight="1" x14ac:dyDescent="0.3">
      <c r="C53" s="229" t="s">
        <v>20</v>
      </c>
      <c r="D53" s="232">
        <f>COUNT(E39:E42,G39:G42)</f>
        <v>6</v>
      </c>
      <c r="E53" s="224"/>
      <c r="F53" s="224"/>
      <c r="G53" s="224"/>
    </row>
    <row r="54" spans="1:12" x14ac:dyDescent="0.25">
      <c r="G54" s="2" t="s">
        <v>115</v>
      </c>
    </row>
    <row r="55" spans="1:12" ht="18.75" x14ac:dyDescent="0.3">
      <c r="A55" s="194" t="s">
        <v>1</v>
      </c>
      <c r="B55" s="233" t="s">
        <v>85</v>
      </c>
    </row>
    <row r="56" spans="1:12" ht="18.75" x14ac:dyDescent="0.3">
      <c r="A56" s="195" t="s">
        <v>86</v>
      </c>
      <c r="B56" s="197" t="str">
        <f>B21</f>
        <v>Each 5ml of the reconstituted supension contains: Amoxicillin Trihydrate BP eq. to Amoxicillin 200mg
Diluted Potassium Clavulanate BP eq. to Clavulanic acid 28.5mg</v>
      </c>
    </row>
    <row r="57" spans="1:12" ht="26.25" customHeight="1" x14ac:dyDescent="0.4">
      <c r="A57" s="292" t="s">
        <v>87</v>
      </c>
      <c r="B57" s="309">
        <v>5</v>
      </c>
      <c r="C57" s="272" t="s">
        <v>88</v>
      </c>
      <c r="D57" s="310">
        <v>28.5</v>
      </c>
      <c r="E57" s="272" t="str">
        <f>B20</f>
        <v>Amoxicillin &amp; Clavulanic Acid</v>
      </c>
    </row>
    <row r="58" spans="1:12" ht="18.75" x14ac:dyDescent="0.3">
      <c r="A58" s="197" t="s">
        <v>89</v>
      </c>
      <c r="B58" s="320">
        <f>RD!C39</f>
        <v>1.0205407567326492</v>
      </c>
    </row>
    <row r="59" spans="1:12" s="26" customFormat="1" ht="18.75" x14ac:dyDescent="0.3">
      <c r="A59" s="270" t="s">
        <v>90</v>
      </c>
      <c r="B59" s="271">
        <f>B57</f>
        <v>5</v>
      </c>
      <c r="C59" s="272" t="s">
        <v>91</v>
      </c>
      <c r="D59" s="293">
        <f>B58*B57</f>
        <v>5.1027037836632463</v>
      </c>
    </row>
    <row r="60" spans="1:12" ht="19.5" customHeight="1" x14ac:dyDescent="0.25"/>
    <row r="61" spans="1:12" s="3" customFormat="1" ht="27" customHeight="1" x14ac:dyDescent="0.4">
      <c r="A61" s="211" t="s">
        <v>92</v>
      </c>
      <c r="B61" s="301">
        <v>100</v>
      </c>
      <c r="C61" s="195"/>
      <c r="D61" s="235" t="s">
        <v>93</v>
      </c>
      <c r="E61" s="234" t="s">
        <v>94</v>
      </c>
      <c r="F61" s="234" t="s">
        <v>64</v>
      </c>
      <c r="G61" s="234" t="s">
        <v>95</v>
      </c>
      <c r="H61" s="214" t="s">
        <v>96</v>
      </c>
      <c r="L61" s="203"/>
    </row>
    <row r="62" spans="1:12" s="3" customFormat="1" ht="24" customHeight="1" x14ac:dyDescent="0.4">
      <c r="A62" s="212" t="s">
        <v>97</v>
      </c>
      <c r="B62" s="302">
        <v>1</v>
      </c>
      <c r="C62" s="417" t="s">
        <v>98</v>
      </c>
      <c r="D62" s="414">
        <v>3.6364200000000002</v>
      </c>
      <c r="E62" s="265">
        <v>1</v>
      </c>
      <c r="F62" s="311">
        <v>35125763</v>
      </c>
      <c r="G62" s="277">
        <f>IF(ISBLANK(F62),"-",(F62/$D$51*$D$48*$B$70)*$D$59/$D$62)</f>
        <v>35.22242811728978</v>
      </c>
      <c r="H62" s="274">
        <f t="shared" ref="H62:H73" si="0">IF(ISBLANK(F62),"-",G62/$D$57)</f>
        <v>1.2358746707820976</v>
      </c>
      <c r="J62" s="3" t="s">
        <v>119</v>
      </c>
      <c r="L62" s="203"/>
    </row>
    <row r="63" spans="1:12" s="3" customFormat="1" ht="26.25" customHeight="1" x14ac:dyDescent="0.4">
      <c r="A63" s="212" t="s">
        <v>99</v>
      </c>
      <c r="B63" s="302">
        <v>1</v>
      </c>
      <c r="C63" s="418"/>
      <c r="D63" s="415"/>
      <c r="E63" s="266">
        <v>2</v>
      </c>
      <c r="F63" s="304">
        <v>35553822</v>
      </c>
      <c r="G63" s="278">
        <f>IF(ISBLANK(F63),"-",(F63/$D$51*$D$48*$B$70)*$D$59/$D$62)</f>
        <v>35.651665123684744</v>
      </c>
      <c r="H63" s="275">
        <f t="shared" si="0"/>
        <v>1.2509356183749032</v>
      </c>
      <c r="L63" s="203"/>
    </row>
    <row r="64" spans="1:12" s="3" customFormat="1" ht="24.75" customHeight="1" x14ac:dyDescent="0.4">
      <c r="A64" s="212" t="s">
        <v>100</v>
      </c>
      <c r="B64" s="302">
        <v>1</v>
      </c>
      <c r="C64" s="418"/>
      <c r="D64" s="415"/>
      <c r="E64" s="266">
        <v>3</v>
      </c>
      <c r="F64" s="304">
        <v>35456019</v>
      </c>
      <c r="G64" s="278">
        <f>IF(ISBLANK(F64),"-",(F64/$D$51*$D$48*$B$70)*$D$59/$D$62)</f>
        <v>35.553592972564346</v>
      </c>
      <c r="H64" s="275">
        <f t="shared" si="0"/>
        <v>1.2474944902654157</v>
      </c>
      <c r="L64" s="203"/>
    </row>
    <row r="65" spans="1:11" ht="27" customHeight="1" x14ac:dyDescent="0.4">
      <c r="A65" s="212" t="s">
        <v>101</v>
      </c>
      <c r="B65" s="302">
        <v>1</v>
      </c>
      <c r="C65" s="419"/>
      <c r="D65" s="416"/>
      <c r="E65" s="267">
        <v>4</v>
      </c>
      <c r="F65" s="312"/>
      <c r="G65" s="278" t="str">
        <f>IF(ISBLANK(F65),"-",(F65/$D$51*$D$48*$B$70)*$D$59/$D$62)</f>
        <v>-</v>
      </c>
      <c r="H65" s="275" t="str">
        <f t="shared" si="0"/>
        <v>-</v>
      </c>
    </row>
    <row r="66" spans="1:11" ht="24.75" customHeight="1" x14ac:dyDescent="0.4">
      <c r="A66" s="212" t="s">
        <v>102</v>
      </c>
      <c r="B66" s="302">
        <v>1</v>
      </c>
      <c r="C66" s="417" t="s">
        <v>103</v>
      </c>
      <c r="D66" s="414">
        <v>3.21427</v>
      </c>
      <c r="E66" s="236">
        <v>1</v>
      </c>
      <c r="F66" s="304">
        <v>31490910</v>
      </c>
      <c r="G66" s="277">
        <f>IF(ISBLANK(F66),"-",(F66/$D$51*$D$48*$B$70)*$D$59/$D$66)</f>
        <v>35.724850354394228</v>
      </c>
      <c r="H66" s="274">
        <f t="shared" si="0"/>
        <v>1.2535035212068151</v>
      </c>
    </row>
    <row r="67" spans="1:11" ht="23.25" customHeight="1" x14ac:dyDescent="0.4">
      <c r="A67" s="212" t="s">
        <v>104</v>
      </c>
      <c r="B67" s="302">
        <v>1</v>
      </c>
      <c r="C67" s="418"/>
      <c r="D67" s="415"/>
      <c r="E67" s="237">
        <v>2</v>
      </c>
      <c r="F67" s="304">
        <v>31415125</v>
      </c>
      <c r="G67" s="278">
        <f>IF(ISBLANK(F67),"-",(F67/$D$51*$D$48*$B$70)*$D$59/$D$66)</f>
        <v>35.638876091214541</v>
      </c>
      <c r="H67" s="275">
        <f t="shared" si="0"/>
        <v>1.2504868803934928</v>
      </c>
    </row>
    <row r="68" spans="1:11" ht="24.75" customHeight="1" x14ac:dyDescent="0.4">
      <c r="A68" s="212" t="s">
        <v>105</v>
      </c>
      <c r="B68" s="302">
        <v>1</v>
      </c>
      <c r="C68" s="418"/>
      <c r="D68" s="415"/>
      <c r="E68" s="237">
        <v>3</v>
      </c>
      <c r="F68" s="304">
        <v>31011650</v>
      </c>
      <c r="G68" s="278">
        <f>IF(ISBLANK(F68),"-",(F68/$D$51*$D$48*$B$70)*$D$59/$D$66)</f>
        <v>35.181154037557178</v>
      </c>
      <c r="H68" s="275">
        <f t="shared" si="0"/>
        <v>1.2344264574581465</v>
      </c>
    </row>
    <row r="69" spans="1:11" ht="27" customHeight="1" x14ac:dyDescent="0.4">
      <c r="A69" s="212" t="s">
        <v>106</v>
      </c>
      <c r="B69" s="302">
        <v>1</v>
      </c>
      <c r="C69" s="419"/>
      <c r="D69" s="416"/>
      <c r="E69" s="238">
        <v>4</v>
      </c>
      <c r="F69" s="312"/>
      <c r="G69" s="279" t="str">
        <f>IF(ISBLANK(F69),"-",(F69/$D$51*$D$48*$B$70)*$D$59/$D$66)</f>
        <v>-</v>
      </c>
      <c r="H69" s="276" t="str">
        <f t="shared" si="0"/>
        <v>-</v>
      </c>
    </row>
    <row r="70" spans="1:11" ht="23.25" customHeight="1" x14ac:dyDescent="0.4">
      <c r="A70" s="212" t="s">
        <v>107</v>
      </c>
      <c r="B70" s="280">
        <f>(B69/B68)*(B67/B66)*(B65/B64)*(B63/B62)*B61</f>
        <v>100</v>
      </c>
      <c r="C70" s="417" t="s">
        <v>108</v>
      </c>
      <c r="D70" s="414">
        <v>3.81087</v>
      </c>
      <c r="E70" s="236">
        <v>1</v>
      </c>
      <c r="F70" s="311">
        <v>37204732</v>
      </c>
      <c r="G70" s="277">
        <f>IF(ISBLANK(F70),"-",(F70/$D$51*$D$48*$B$70)*$D$59/$D$70)</f>
        <v>35.59931234233828</v>
      </c>
      <c r="H70" s="275">
        <f>IF(ISBLANK(F70),"-",G70/$D$57)</f>
        <v>1.2490986786785361</v>
      </c>
    </row>
    <row r="71" spans="1:11" ht="22.5" customHeight="1" x14ac:dyDescent="0.4">
      <c r="A71" s="291" t="s">
        <v>109</v>
      </c>
      <c r="B71" s="313">
        <f>(D48*B70)/D57*D59</f>
        <v>3.5808447604654359</v>
      </c>
      <c r="C71" s="418"/>
      <c r="D71" s="415"/>
      <c r="E71" s="237">
        <v>2</v>
      </c>
      <c r="F71" s="304">
        <v>37187098</v>
      </c>
      <c r="G71" s="278">
        <f>IF(ISBLANK(F71),"-",(F71/$D$51*$D$48*$B$70)*$D$59/$D$70)</f>
        <v>35.582439266250951</v>
      </c>
      <c r="H71" s="275">
        <f t="shared" si="0"/>
        <v>1.2485066409210861</v>
      </c>
    </row>
    <row r="72" spans="1:11" ht="23.25" customHeight="1" x14ac:dyDescent="0.4">
      <c r="A72" s="410" t="s">
        <v>78</v>
      </c>
      <c r="B72" s="411"/>
      <c r="C72" s="418"/>
      <c r="D72" s="415"/>
      <c r="E72" s="237">
        <v>3</v>
      </c>
      <c r="F72" s="304">
        <v>37088046</v>
      </c>
      <c r="G72" s="278">
        <f>IF(ISBLANK(F72),"-",(F72/$D$51*$D$48*$B$70)*$D$59/$D$70)</f>
        <v>35.487661454489441</v>
      </c>
      <c r="H72" s="275">
        <f t="shared" si="0"/>
        <v>1.2451811036662961</v>
      </c>
    </row>
    <row r="73" spans="1:11" ht="23.25" customHeight="1" x14ac:dyDescent="0.4">
      <c r="A73" s="412"/>
      <c r="B73" s="413"/>
      <c r="C73" s="420"/>
      <c r="D73" s="416"/>
      <c r="E73" s="238">
        <v>4</v>
      </c>
      <c r="F73" s="312"/>
      <c r="G73" s="279" t="str">
        <f>IF(ISBLANK(F73),"-",(F73/$D$51*$D$48*$B$70)*$D$59/$D$70)</f>
        <v>-</v>
      </c>
      <c r="H73" s="276" t="str">
        <f t="shared" si="0"/>
        <v>-</v>
      </c>
    </row>
    <row r="74" spans="1:11" ht="26.25" customHeight="1" x14ac:dyDescent="0.4">
      <c r="A74" s="239"/>
      <c r="B74" s="239"/>
      <c r="C74" s="239"/>
      <c r="D74" s="239"/>
      <c r="E74" s="239"/>
      <c r="F74" s="240"/>
      <c r="G74" s="230" t="s">
        <v>71</v>
      </c>
      <c r="H74" s="314">
        <f>AVERAGE(H62:H73)</f>
        <v>1.2461675624163098</v>
      </c>
    </row>
    <row r="75" spans="1:11" ht="26.25" customHeight="1" x14ac:dyDescent="0.4">
      <c r="C75" s="239"/>
      <c r="D75" s="239"/>
      <c r="E75" s="239"/>
      <c r="F75" s="240"/>
      <c r="G75" s="228" t="s">
        <v>84</v>
      </c>
      <c r="H75" s="315">
        <f>STDEV(H62:H73)/H74</f>
        <v>5.3515807020625668E-3</v>
      </c>
    </row>
    <row r="76" spans="1:11" ht="27" customHeight="1" x14ac:dyDescent="0.4">
      <c r="A76" s="239"/>
      <c r="B76" s="239"/>
      <c r="C76" s="240"/>
      <c r="D76" s="241"/>
      <c r="E76" s="241"/>
      <c r="F76" s="240"/>
      <c r="G76" s="229" t="s">
        <v>20</v>
      </c>
      <c r="H76" s="316">
        <f>COUNT(H62:H73)</f>
        <v>9</v>
      </c>
    </row>
    <row r="77" spans="1:11" ht="18.75" x14ac:dyDescent="0.3">
      <c r="A77" s="239"/>
      <c r="B77" s="239"/>
      <c r="C77" s="240"/>
      <c r="D77" s="241"/>
      <c r="E77" s="241"/>
      <c r="F77" s="241"/>
      <c r="G77" s="241"/>
      <c r="H77" s="240"/>
      <c r="I77" s="242"/>
      <c r="J77" s="246"/>
      <c r="K77" s="260"/>
    </row>
    <row r="78" spans="1:11" ht="26.25" customHeight="1" x14ac:dyDescent="0.4">
      <c r="A78" s="199" t="s">
        <v>110</v>
      </c>
      <c r="B78" s="318" t="s">
        <v>111</v>
      </c>
      <c r="C78" s="401" t="str">
        <f>B20</f>
        <v>Amoxicillin &amp; Clavulanic Acid</v>
      </c>
      <c r="D78" s="401"/>
      <c r="E78" s="264" t="s">
        <v>112</v>
      </c>
      <c r="F78" s="264"/>
      <c r="G78" s="319">
        <f>H74</f>
        <v>1.2461675624163098</v>
      </c>
      <c r="H78" s="240"/>
      <c r="I78" s="242"/>
      <c r="J78" s="246"/>
      <c r="K78" s="260"/>
    </row>
    <row r="79" spans="1:11" ht="19.5" customHeight="1" x14ac:dyDescent="0.3">
      <c r="A79" s="250"/>
      <c r="B79" s="251"/>
      <c r="C79" s="252"/>
      <c r="D79" s="252"/>
      <c r="E79" s="251"/>
      <c r="F79" s="251"/>
      <c r="G79" s="251"/>
      <c r="H79" s="251"/>
    </row>
    <row r="80" spans="1:11" ht="18.75" x14ac:dyDescent="0.3">
      <c r="A80" s="194" t="s">
        <v>1</v>
      </c>
      <c r="B80" s="401" t="s">
        <v>113</v>
      </c>
      <c r="C80" s="401"/>
      <c r="D80" s="401"/>
      <c r="E80" s="401"/>
      <c r="F80" s="401"/>
      <c r="G80" s="401"/>
      <c r="H80" s="401"/>
    </row>
    <row r="81" spans="1:8" ht="26.25" customHeight="1" x14ac:dyDescent="0.4">
      <c r="A81" s="199" t="s">
        <v>4</v>
      </c>
      <c r="B81" s="400" t="s">
        <v>114</v>
      </c>
      <c r="C81" s="400"/>
    </row>
    <row r="82" spans="1:8" ht="26.25" customHeight="1" x14ac:dyDescent="0.4">
      <c r="A82" s="201" t="s">
        <v>49</v>
      </c>
      <c r="B82" s="423" t="s">
        <v>117</v>
      </c>
      <c r="C82" s="423"/>
    </row>
    <row r="83" spans="1:8" ht="27" customHeight="1" x14ac:dyDescent="0.4">
      <c r="A83" s="201" t="s">
        <v>6</v>
      </c>
      <c r="B83" s="297">
        <v>97</v>
      </c>
    </row>
    <row r="84" spans="1:8" ht="27" customHeight="1" x14ac:dyDescent="0.4">
      <c r="A84" s="201" t="s">
        <v>50</v>
      </c>
      <c r="B84" s="296">
        <v>0</v>
      </c>
      <c r="C84" s="402" t="s">
        <v>51</v>
      </c>
      <c r="D84" s="403"/>
      <c r="E84" s="403"/>
      <c r="F84" s="403"/>
      <c r="G84" s="403"/>
      <c r="H84" s="404"/>
    </row>
    <row r="85" spans="1:8" ht="19.5" customHeight="1" x14ac:dyDescent="0.3">
      <c r="A85" s="201" t="s">
        <v>52</v>
      </c>
      <c r="B85" s="200">
        <f>B83-B84</f>
        <v>97</v>
      </c>
      <c r="C85" s="204"/>
      <c r="D85" s="204"/>
      <c r="E85" s="204"/>
      <c r="F85" s="204"/>
      <c r="G85" s="204"/>
      <c r="H85" s="205"/>
    </row>
    <row r="86" spans="1:8" ht="27" customHeight="1" x14ac:dyDescent="0.4">
      <c r="A86" s="201" t="s">
        <v>53</v>
      </c>
      <c r="B86" s="317">
        <v>1</v>
      </c>
      <c r="C86" s="405" t="s">
        <v>54</v>
      </c>
      <c r="D86" s="406"/>
      <c r="E86" s="406"/>
      <c r="F86" s="406"/>
      <c r="G86" s="406"/>
      <c r="H86" s="407"/>
    </row>
    <row r="87" spans="1:8" ht="27" customHeight="1" x14ac:dyDescent="0.4">
      <c r="A87" s="201" t="s">
        <v>55</v>
      </c>
      <c r="B87" s="317">
        <v>1</v>
      </c>
      <c r="C87" s="405" t="s">
        <v>56</v>
      </c>
      <c r="D87" s="406"/>
      <c r="E87" s="406"/>
      <c r="F87" s="406"/>
      <c r="G87" s="406"/>
      <c r="H87" s="407"/>
    </row>
    <row r="88" spans="1:8" ht="18.75" x14ac:dyDescent="0.3">
      <c r="A88" s="201"/>
      <c r="B88" s="206"/>
      <c r="C88" s="209"/>
      <c r="D88" s="209"/>
      <c r="E88" s="209"/>
      <c r="F88" s="209"/>
      <c r="G88" s="209"/>
      <c r="H88" s="209"/>
    </row>
    <row r="89" spans="1:8" ht="18.75" x14ac:dyDescent="0.3">
      <c r="A89" s="201" t="s">
        <v>57</v>
      </c>
      <c r="B89" s="210">
        <f>B86/B87</f>
        <v>1</v>
      </c>
      <c r="C89" s="195" t="s">
        <v>58</v>
      </c>
    </row>
    <row r="90" spans="1:8" ht="19.5" customHeight="1" x14ac:dyDescent="0.3">
      <c r="A90" s="201"/>
      <c r="B90" s="200"/>
      <c r="C90" s="202"/>
      <c r="D90" s="202"/>
      <c r="E90" s="202"/>
      <c r="F90" s="202"/>
      <c r="G90" s="202"/>
    </row>
    <row r="91" spans="1:8" ht="27" customHeight="1" x14ac:dyDescent="0.4">
      <c r="A91" s="211" t="s">
        <v>59</v>
      </c>
      <c r="B91" s="301">
        <v>10</v>
      </c>
      <c r="D91" s="408" t="s">
        <v>60</v>
      </c>
      <c r="E91" s="424"/>
      <c r="F91" s="257" t="s">
        <v>61</v>
      </c>
      <c r="G91" s="258"/>
      <c r="H91" s="202"/>
    </row>
    <row r="92" spans="1:8" ht="26.25" customHeight="1" x14ac:dyDescent="0.4">
      <c r="A92" s="212" t="s">
        <v>62</v>
      </c>
      <c r="B92" s="302">
        <v>4</v>
      </c>
      <c r="C92" s="214" t="s">
        <v>63</v>
      </c>
      <c r="D92" s="215" t="s">
        <v>64</v>
      </c>
      <c r="E92" s="216" t="s">
        <v>65</v>
      </c>
      <c r="F92" s="215" t="s">
        <v>64</v>
      </c>
      <c r="G92" s="216" t="s">
        <v>65</v>
      </c>
      <c r="H92" s="202"/>
    </row>
    <row r="93" spans="1:8" ht="26.25" customHeight="1" x14ac:dyDescent="0.4">
      <c r="A93" s="212" t="s">
        <v>66</v>
      </c>
      <c r="B93" s="302">
        <v>20</v>
      </c>
      <c r="C93" s="217">
        <v>1</v>
      </c>
      <c r="D93" s="303">
        <v>28967151</v>
      </c>
      <c r="E93" s="253">
        <f>IF(ISBLANK(D93),"-",$D$103/$D$100*D93)</f>
        <v>30043302.080524385</v>
      </c>
      <c r="F93" s="303">
        <v>30342285</v>
      </c>
      <c r="G93" s="253">
        <f>IF(ISBLANK(F93),"-",$D$103/$F$100*F93)</f>
        <v>30607344.604273003</v>
      </c>
      <c r="H93" s="202"/>
    </row>
    <row r="94" spans="1:8" ht="26.25" customHeight="1" x14ac:dyDescent="0.4">
      <c r="A94" s="212" t="s">
        <v>67</v>
      </c>
      <c r="B94" s="302">
        <v>1</v>
      </c>
      <c r="C94" s="213">
        <v>2</v>
      </c>
      <c r="D94" s="304">
        <v>29238206</v>
      </c>
      <c r="E94" s="254">
        <f>IF(ISBLANK(D94),"-",$D$103/$D$100*D94)</f>
        <v>30324426.974216435</v>
      </c>
      <c r="F94" s="304">
        <v>30496526</v>
      </c>
      <c r="G94" s="254">
        <f>IF(ISBLANK(F94),"-",$D$103/$F$100*F94)</f>
        <v>30762932.999778077</v>
      </c>
      <c r="H94" s="202"/>
    </row>
    <row r="95" spans="1:8" ht="26.25" customHeight="1" x14ac:dyDescent="0.4">
      <c r="A95" s="212" t="s">
        <v>68</v>
      </c>
      <c r="B95" s="302">
        <v>1</v>
      </c>
      <c r="C95" s="213">
        <v>3</v>
      </c>
      <c r="D95" s="304">
        <v>29175037</v>
      </c>
      <c r="E95" s="254">
        <f>IF(ISBLANK(D95),"-",$D$103/$D$100*D95)</f>
        <v>30258911.199153688</v>
      </c>
      <c r="F95" s="304">
        <v>30433725</v>
      </c>
      <c r="G95" s="254">
        <f>IF(ISBLANK(F95),"-",$D$103/$F$100*F95)</f>
        <v>30699583.392176244</v>
      </c>
    </row>
    <row r="96" spans="1:8" ht="26.25" customHeight="1" x14ac:dyDescent="0.4">
      <c r="A96" s="212" t="s">
        <v>69</v>
      </c>
      <c r="B96" s="302">
        <v>1</v>
      </c>
      <c r="C96" s="219">
        <v>4</v>
      </c>
      <c r="D96" s="305"/>
      <c r="E96" s="255" t="str">
        <f>IF(ISBLANK(D96),"-",$D$103/$D$100*D96)</f>
        <v>-</v>
      </c>
      <c r="F96" s="305" t="s">
        <v>118</v>
      </c>
      <c r="G96" s="255"/>
    </row>
    <row r="97" spans="1:7" ht="27" customHeight="1" x14ac:dyDescent="0.4">
      <c r="A97" s="212" t="s">
        <v>70</v>
      </c>
      <c r="B97" s="302">
        <v>1</v>
      </c>
      <c r="C97" s="220" t="s">
        <v>71</v>
      </c>
      <c r="D97" s="221">
        <f>AVERAGE(D93:D96)</f>
        <v>29126798</v>
      </c>
      <c r="E97" s="222">
        <f>AVERAGE(E93:E96)</f>
        <v>30208880.084631503</v>
      </c>
      <c r="F97" s="221">
        <f>AVERAGE(F93:F96)</f>
        <v>30424178.666666668</v>
      </c>
      <c r="G97" s="222">
        <f>AVERAGE(G93:G96)</f>
        <v>30689953.665409107</v>
      </c>
    </row>
    <row r="98" spans="1:7" ht="26.25" customHeight="1" x14ac:dyDescent="0.4">
      <c r="A98" s="212" t="s">
        <v>72</v>
      </c>
      <c r="B98" s="297">
        <v>1</v>
      </c>
      <c r="C98" s="283" t="s">
        <v>73</v>
      </c>
      <c r="D98" s="307">
        <v>9.94</v>
      </c>
      <c r="E98" s="218"/>
      <c r="F98" s="306">
        <v>10.220000000000001</v>
      </c>
      <c r="G98" s="259"/>
    </row>
    <row r="99" spans="1:7" ht="26.25" customHeight="1" x14ac:dyDescent="0.4">
      <c r="A99" s="212" t="s">
        <v>74</v>
      </c>
      <c r="B99" s="297">
        <v>1</v>
      </c>
      <c r="C99" s="284" t="s">
        <v>75</v>
      </c>
      <c r="D99" s="285">
        <f>D98*$B$89</f>
        <v>9.94</v>
      </c>
      <c r="E99" s="224"/>
      <c r="F99" s="223">
        <f>F98*$B$89</f>
        <v>10.220000000000001</v>
      </c>
      <c r="G99" s="226"/>
    </row>
    <row r="100" spans="1:7" ht="19.5" customHeight="1" x14ac:dyDescent="0.3">
      <c r="A100" s="212" t="s">
        <v>76</v>
      </c>
      <c r="B100" s="281">
        <f>(B99/B98)*(B97/B96)*(B95/B94)*(B93/B92)*B91</f>
        <v>50</v>
      </c>
      <c r="C100" s="284" t="s">
        <v>77</v>
      </c>
      <c r="D100" s="286">
        <f>D99*$B$85/100</f>
        <v>9.6417999999999999</v>
      </c>
      <c r="E100" s="226"/>
      <c r="F100" s="225">
        <f>F99*$B$85/100</f>
        <v>9.9134000000000011</v>
      </c>
      <c r="G100" s="226"/>
    </row>
    <row r="101" spans="1:7" ht="19.5" customHeight="1" x14ac:dyDescent="0.3">
      <c r="A101" s="410" t="s">
        <v>78</v>
      </c>
      <c r="B101" s="421"/>
      <c r="C101" s="284" t="s">
        <v>79</v>
      </c>
      <c r="D101" s="285">
        <f>D100/$B$100</f>
        <v>0.19283600000000001</v>
      </c>
      <c r="E101" s="226"/>
      <c r="F101" s="227">
        <f>F100/$B$100</f>
        <v>0.19826800000000003</v>
      </c>
      <c r="G101" s="226"/>
    </row>
    <row r="102" spans="1:7" ht="27" customHeight="1" x14ac:dyDescent="0.4">
      <c r="A102" s="412"/>
      <c r="B102" s="422"/>
      <c r="C102" s="284" t="s">
        <v>80</v>
      </c>
      <c r="D102" s="308">
        <v>0.2</v>
      </c>
      <c r="E102" s="259">
        <v>10</v>
      </c>
      <c r="F102" s="259"/>
      <c r="G102" s="259"/>
    </row>
    <row r="103" spans="1:7" ht="18.75" x14ac:dyDescent="0.3">
      <c r="C103" s="284" t="s">
        <v>81</v>
      </c>
      <c r="D103" s="286">
        <f>D102*$B$100</f>
        <v>10</v>
      </c>
      <c r="E103" s="226"/>
      <c r="F103" s="226"/>
      <c r="G103" s="226"/>
    </row>
    <row r="104" spans="1:7" ht="19.5" customHeight="1" x14ac:dyDescent="0.3">
      <c r="C104" s="287" t="s">
        <v>82</v>
      </c>
      <c r="D104" s="288">
        <f>D103/B89</f>
        <v>10</v>
      </c>
      <c r="E104" s="245"/>
      <c r="F104" s="245"/>
      <c r="G104" s="245"/>
    </row>
    <row r="105" spans="1:7" ht="18.75" x14ac:dyDescent="0.3">
      <c r="C105" s="289" t="s">
        <v>83</v>
      </c>
      <c r="D105" s="290">
        <f>AVERAGE(E93:E96,G93:G96)</f>
        <v>30449416.875020307</v>
      </c>
      <c r="E105" s="244"/>
      <c r="F105" s="244"/>
      <c r="G105" s="244"/>
    </row>
    <row r="106" spans="1:7" ht="18.75" x14ac:dyDescent="0.3">
      <c r="C106" s="228" t="s">
        <v>84</v>
      </c>
      <c r="D106" s="231">
        <f>STDEV(E93:E96,G93:G96)/D105</f>
        <v>9.3197822000664343E-3</v>
      </c>
      <c r="E106" s="224"/>
      <c r="F106" s="224"/>
      <c r="G106" s="224"/>
    </row>
    <row r="107" spans="1:7" ht="19.5" customHeight="1" x14ac:dyDescent="0.3">
      <c r="C107" s="229" t="s">
        <v>20</v>
      </c>
      <c r="D107" s="232">
        <f>COUNT(E93:E96,G93:G96)</f>
        <v>6</v>
      </c>
      <c r="E107" s="224"/>
      <c r="F107" s="224"/>
      <c r="G107" s="224"/>
    </row>
    <row r="109" spans="1:7" ht="18.75" x14ac:dyDescent="0.3">
      <c r="A109" s="194" t="s">
        <v>1</v>
      </c>
      <c r="B109" s="233" t="s">
        <v>85</v>
      </c>
    </row>
    <row r="110" spans="1:7" ht="18.75" x14ac:dyDescent="0.3">
      <c r="A110" s="195" t="s">
        <v>86</v>
      </c>
      <c r="B110" s="197" t="str">
        <f>B21</f>
        <v>Each 5ml of the reconstituted supension contains: Amoxicillin Trihydrate BP eq. to Amoxicillin 200mg
Diluted Potassium Clavulanate BP eq. to Clavulanic acid 28.5mg</v>
      </c>
    </row>
    <row r="111" spans="1:7" ht="26.25" customHeight="1" x14ac:dyDescent="0.4">
      <c r="A111" s="292" t="s">
        <v>87</v>
      </c>
      <c r="B111" s="309">
        <v>5</v>
      </c>
      <c r="C111" s="272" t="s">
        <v>88</v>
      </c>
      <c r="D111" s="310">
        <v>28.5</v>
      </c>
      <c r="E111" s="272" t="str">
        <f>B20</f>
        <v>Amoxicillin &amp; Clavulanic Acid</v>
      </c>
    </row>
    <row r="112" spans="1:7" ht="18.75" x14ac:dyDescent="0.3">
      <c r="A112" s="197" t="s">
        <v>89</v>
      </c>
      <c r="B112" s="320">
        <f>B58</f>
        <v>1.0205407567326492</v>
      </c>
    </row>
    <row r="113" spans="1:8" ht="18.75" x14ac:dyDescent="0.3">
      <c r="A113" s="270" t="s">
        <v>90</v>
      </c>
      <c r="B113" s="271">
        <f>B111</f>
        <v>5</v>
      </c>
      <c r="C113" s="272" t="s">
        <v>91</v>
      </c>
      <c r="D113" s="293">
        <f>B112*B111</f>
        <v>5.1027037836632463</v>
      </c>
      <c r="E113" s="273"/>
      <c r="F113" s="273"/>
      <c r="G113" s="273"/>
      <c r="H113" s="273"/>
    </row>
    <row r="114" spans="1:8" ht="19.5" customHeight="1" x14ac:dyDescent="0.25"/>
    <row r="115" spans="1:8" ht="27" customHeight="1" thickBot="1" x14ac:dyDescent="0.45">
      <c r="A115" s="211" t="s">
        <v>92</v>
      </c>
      <c r="B115" s="301">
        <v>50</v>
      </c>
      <c r="D115" s="235" t="s">
        <v>93</v>
      </c>
      <c r="E115" s="234" t="s">
        <v>94</v>
      </c>
      <c r="F115" s="234" t="s">
        <v>64</v>
      </c>
      <c r="G115" s="234" t="s">
        <v>95</v>
      </c>
      <c r="H115" s="214" t="s">
        <v>96</v>
      </c>
    </row>
    <row r="116" spans="1:8" ht="26.25" customHeight="1" x14ac:dyDescent="0.4">
      <c r="A116" s="212" t="s">
        <v>97</v>
      </c>
      <c r="B116" s="302">
        <v>1</v>
      </c>
      <c r="C116" s="417" t="s">
        <v>98</v>
      </c>
      <c r="D116" s="425">
        <v>1.6813</v>
      </c>
      <c r="E116" s="265">
        <v>1</v>
      </c>
      <c r="F116" s="311">
        <v>29298384</v>
      </c>
      <c r="G116" s="277">
        <f>IF(ISBLANK(F116),"-",(F116/$D$105*$D$102*$B$124)*$D$113/$D$116)</f>
        <v>29.202486489262487</v>
      </c>
      <c r="H116" s="324">
        <f>IF(ISBLANK(F116),"-",G116/$D$111)</f>
        <v>1.0246486487460522</v>
      </c>
    </row>
    <row r="117" spans="1:8" ht="26.25" customHeight="1" x14ac:dyDescent="0.4">
      <c r="A117" s="212" t="s">
        <v>99</v>
      </c>
      <c r="B117" s="302">
        <v>1</v>
      </c>
      <c r="C117" s="418"/>
      <c r="D117" s="426"/>
      <c r="E117" s="266">
        <v>2</v>
      </c>
      <c r="F117" s="304">
        <v>29227466</v>
      </c>
      <c r="G117" s="278">
        <f>IF(ISBLANK(F117),"-",(F117/$D$105*$D$102*$B$124)*$D$113/$D$116)</f>
        <v>29.131800613316383</v>
      </c>
      <c r="H117" s="325">
        <f t="shared" ref="H117:H127" si="1">IF(ISBLANK(F117),"-",G117/$D$111)</f>
        <v>1.0221684425725046</v>
      </c>
    </row>
    <row r="118" spans="1:8" ht="26.25" customHeight="1" x14ac:dyDescent="0.4">
      <c r="A118" s="212" t="s">
        <v>100</v>
      </c>
      <c r="B118" s="302">
        <v>1</v>
      </c>
      <c r="C118" s="418"/>
      <c r="D118" s="426"/>
      <c r="E118" s="266">
        <v>3</v>
      </c>
      <c r="F118" s="304">
        <v>29366058</v>
      </c>
      <c r="G118" s="278">
        <f>IF(ISBLANK(F118),"-",(F118/$D$105*$D$102*$B$124)*$D$113/$D$116)</f>
        <v>29.269938983252409</v>
      </c>
      <c r="H118" s="325">
        <f t="shared" si="1"/>
        <v>1.0270154029211371</v>
      </c>
    </row>
    <row r="119" spans="1:8" ht="27" customHeight="1" thickBot="1" x14ac:dyDescent="0.45">
      <c r="A119" s="212" t="s">
        <v>101</v>
      </c>
      <c r="B119" s="302">
        <v>1</v>
      </c>
      <c r="C119" s="419"/>
      <c r="D119" s="427"/>
      <c r="E119" s="267">
        <v>4</v>
      </c>
      <c r="F119" s="312"/>
      <c r="G119" s="279" t="str">
        <f>IF(ISBLANK(F119),"-",(F119/$D$105*$D$102*$B$124)*$D$113/$D$116)</f>
        <v>-</v>
      </c>
      <c r="H119" s="326" t="str">
        <f t="shared" si="1"/>
        <v>-</v>
      </c>
    </row>
    <row r="120" spans="1:8" ht="26.25" customHeight="1" x14ac:dyDescent="0.4">
      <c r="A120" s="212" t="s">
        <v>102</v>
      </c>
      <c r="B120" s="302">
        <v>1</v>
      </c>
      <c r="C120" s="417" t="s">
        <v>103</v>
      </c>
      <c r="D120" s="425">
        <v>2.11029</v>
      </c>
      <c r="E120" s="236">
        <v>1</v>
      </c>
      <c r="F120" s="304">
        <v>36669635</v>
      </c>
      <c r="G120" s="277">
        <f>IF(ISBLANK(F120),"-",(F120/$D$105*$D$102*$B$124)*$D$113/$D$120)</f>
        <v>29.119628094476798</v>
      </c>
      <c r="H120" s="324">
        <f t="shared" si="1"/>
        <v>1.0217413366483088</v>
      </c>
    </row>
    <row r="121" spans="1:8" ht="26.25" customHeight="1" x14ac:dyDescent="0.4">
      <c r="A121" s="212" t="s">
        <v>104</v>
      </c>
      <c r="B121" s="302">
        <v>1</v>
      </c>
      <c r="C121" s="418"/>
      <c r="D121" s="426"/>
      <c r="E121" s="237">
        <v>2</v>
      </c>
      <c r="F121" s="304">
        <v>36934304</v>
      </c>
      <c r="G121" s="278">
        <f>IF(ISBLANK(F121),"-",(F121/$D$105*$D$102*$B$124)*$D$113/$D$120)</f>
        <v>29.329803702936957</v>
      </c>
      <c r="H121" s="325">
        <f t="shared" si="1"/>
        <v>1.0291159194012967</v>
      </c>
    </row>
    <row r="122" spans="1:8" ht="26.25" customHeight="1" x14ac:dyDescent="0.4">
      <c r="A122" s="212" t="s">
        <v>105</v>
      </c>
      <c r="B122" s="302">
        <v>1</v>
      </c>
      <c r="C122" s="418"/>
      <c r="D122" s="426"/>
      <c r="E122" s="237">
        <v>3</v>
      </c>
      <c r="F122" s="304">
        <v>36462143</v>
      </c>
      <c r="G122" s="278">
        <f>IF(ISBLANK(F122),"-",(F122/$D$105*$D$102*$B$124)*$D$113/$D$120)</f>
        <v>28.954857164180407</v>
      </c>
      <c r="H122" s="325">
        <f t="shared" si="1"/>
        <v>1.0159599004975581</v>
      </c>
    </row>
    <row r="123" spans="1:8" ht="27" customHeight="1" thickBot="1" x14ac:dyDescent="0.45">
      <c r="A123" s="212" t="s">
        <v>106</v>
      </c>
      <c r="B123" s="302">
        <v>1</v>
      </c>
      <c r="C123" s="419"/>
      <c r="D123" s="427"/>
      <c r="E123" s="238">
        <v>4</v>
      </c>
      <c r="F123" s="312"/>
      <c r="G123" s="279" t="str">
        <f>IF(ISBLANK(F123),"-",(F123/$D$105*$D$102*$B$124)*$D$113/$D$120)</f>
        <v>-</v>
      </c>
      <c r="H123" s="326" t="str">
        <f t="shared" si="1"/>
        <v>-</v>
      </c>
    </row>
    <row r="124" spans="1:8" ht="26.25" customHeight="1" x14ac:dyDescent="0.4">
      <c r="A124" s="212" t="s">
        <v>107</v>
      </c>
      <c r="B124" s="280">
        <f>(B123/B122)*(B121/B120)*(B119/B118)*(B117/B116)*B115</f>
        <v>50</v>
      </c>
      <c r="C124" s="417" t="s">
        <v>108</v>
      </c>
      <c r="D124" s="425">
        <v>2.2083200000000001</v>
      </c>
      <c r="E124" s="236">
        <v>1</v>
      </c>
      <c r="F124" s="311">
        <v>38437565</v>
      </c>
      <c r="G124" s="277">
        <f>IF(ISBLANK(F124),"-",(F124/$D$105*$D$102*$B$124)*$D$113/$D$124)</f>
        <v>29.168576814888336</v>
      </c>
      <c r="H124" s="324">
        <f t="shared" si="1"/>
        <v>1.0234588356101171</v>
      </c>
    </row>
    <row r="125" spans="1:8" ht="27" customHeight="1" thickBot="1" x14ac:dyDescent="0.45">
      <c r="A125" s="291" t="s">
        <v>109</v>
      </c>
      <c r="B125" s="313">
        <f>(D102*B124)/D111*D113</f>
        <v>1.7904223802327179</v>
      </c>
      <c r="C125" s="418"/>
      <c r="D125" s="426"/>
      <c r="E125" s="237">
        <v>2</v>
      </c>
      <c r="F125" s="304">
        <v>38412828</v>
      </c>
      <c r="G125" s="278">
        <f>IF(ISBLANK(F125),"-",(F125/$D$105*$D$102*$B$124)*$D$113/$D$124)</f>
        <v>29.149804994023249</v>
      </c>
      <c r="H125" s="325">
        <f t="shared" si="1"/>
        <v>1.022800175228886</v>
      </c>
    </row>
    <row r="126" spans="1:8" ht="26.25" customHeight="1" x14ac:dyDescent="0.4">
      <c r="A126" s="410" t="s">
        <v>78</v>
      </c>
      <c r="B126" s="411"/>
      <c r="C126" s="418"/>
      <c r="D126" s="426"/>
      <c r="E126" s="237">
        <v>3</v>
      </c>
      <c r="F126" s="304">
        <v>38712564</v>
      </c>
      <c r="G126" s="278">
        <f>IF(ISBLANK(F126),"-",(F126/$D$105*$D$102*$B$124)*$D$113/$D$124)</f>
        <v>29.377261455955406</v>
      </c>
      <c r="H126" s="325">
        <f t="shared" si="1"/>
        <v>1.0307811037177335</v>
      </c>
    </row>
    <row r="127" spans="1:8" ht="27" customHeight="1" thickBot="1" x14ac:dyDescent="0.45">
      <c r="A127" s="412"/>
      <c r="B127" s="413"/>
      <c r="C127" s="420"/>
      <c r="D127" s="427"/>
      <c r="E127" s="238">
        <v>4</v>
      </c>
      <c r="F127" s="312"/>
      <c r="G127" s="279" t="str">
        <f>IF(ISBLANK(F127),"-",(F127/$D$105*$D$102*$B$124)*$D$113/$D$124)</f>
        <v>-</v>
      </c>
      <c r="H127" s="326" t="str">
        <f t="shared" si="1"/>
        <v>-</v>
      </c>
    </row>
    <row r="128" spans="1:8" ht="26.25" customHeight="1" x14ac:dyDescent="0.4">
      <c r="A128" s="239"/>
      <c r="B128" s="239"/>
      <c r="C128" s="239"/>
      <c r="D128" s="239"/>
      <c r="E128" s="239"/>
      <c r="F128" s="240"/>
      <c r="G128" s="230" t="s">
        <v>71</v>
      </c>
      <c r="H128" s="314">
        <f>AVERAGE(H116:H127)</f>
        <v>1.0241877517048439</v>
      </c>
    </row>
    <row r="129" spans="1:9" ht="26.25" customHeight="1" x14ac:dyDescent="0.4">
      <c r="C129" s="239"/>
      <c r="D129" s="239"/>
      <c r="E129" s="239"/>
      <c r="F129" s="240"/>
      <c r="G129" s="228" t="s">
        <v>84</v>
      </c>
      <c r="H129" s="315">
        <f>STDEV(H116:H127)/H128</f>
        <v>4.3141339072150951E-3</v>
      </c>
    </row>
    <row r="130" spans="1:9" ht="27" customHeight="1" x14ac:dyDescent="0.4">
      <c r="A130" s="239"/>
      <c r="B130" s="239"/>
      <c r="C130" s="240"/>
      <c r="D130" s="241"/>
      <c r="E130" s="241"/>
      <c r="F130" s="240"/>
      <c r="G130" s="229" t="s">
        <v>20</v>
      </c>
      <c r="H130" s="316">
        <f>COUNT(H116:H127)</f>
        <v>9</v>
      </c>
    </row>
    <row r="131" spans="1:9" ht="18.75" x14ac:dyDescent="0.3">
      <c r="A131" s="239"/>
      <c r="B131" s="239"/>
      <c r="C131" s="240"/>
      <c r="D131" s="241"/>
      <c r="E131" s="241"/>
      <c r="F131" s="241"/>
      <c r="G131" s="241"/>
      <c r="H131" s="240"/>
    </row>
    <row r="132" spans="1:9" ht="26.25" customHeight="1" x14ac:dyDescent="0.4">
      <c r="A132" s="199" t="s">
        <v>110</v>
      </c>
      <c r="B132" s="318" t="s">
        <v>111</v>
      </c>
      <c r="C132" s="401" t="str">
        <f>B20</f>
        <v>Amoxicillin &amp; Clavulanic Acid</v>
      </c>
      <c r="D132" s="401"/>
      <c r="E132" s="264" t="s">
        <v>112</v>
      </c>
      <c r="F132" s="264"/>
      <c r="G132" s="319">
        <f>H128</f>
        <v>1.0241877517048439</v>
      </c>
      <c r="H132" s="240"/>
    </row>
    <row r="133" spans="1:9" ht="19.5" customHeight="1" x14ac:dyDescent="0.3">
      <c r="A133" s="322"/>
      <c r="B133" s="251"/>
      <c r="C133" s="252"/>
      <c r="D133" s="252"/>
      <c r="E133" s="251"/>
      <c r="F133" s="251"/>
      <c r="G133" s="251"/>
      <c r="H133" s="251"/>
    </row>
    <row r="134" spans="1:9" ht="83.1" customHeight="1" x14ac:dyDescent="0.3">
      <c r="A134" s="246" t="s">
        <v>29</v>
      </c>
      <c r="B134" s="294"/>
      <c r="C134" s="294"/>
      <c r="D134" s="239"/>
      <c r="E134" s="248"/>
      <c r="F134" s="242"/>
      <c r="G134" s="268"/>
      <c r="H134" s="268"/>
      <c r="I134" s="242"/>
    </row>
    <row r="135" spans="1:9" ht="83.1" customHeight="1" x14ac:dyDescent="0.3">
      <c r="A135" s="246" t="s">
        <v>30</v>
      </c>
      <c r="B135" s="295"/>
      <c r="C135" s="295"/>
      <c r="D135" s="256"/>
      <c r="E135" s="249"/>
      <c r="F135" s="242"/>
      <c r="G135" s="269"/>
      <c r="H135" s="269"/>
      <c r="I135" s="264"/>
    </row>
    <row r="136" spans="1:9" ht="18.75" x14ac:dyDescent="0.3">
      <c r="A136" s="239"/>
      <c r="B136" s="240"/>
      <c r="C136" s="241"/>
      <c r="D136" s="241"/>
      <c r="E136" s="241"/>
      <c r="F136" s="241"/>
      <c r="G136" s="240"/>
      <c r="H136" s="240"/>
      <c r="I136" s="242"/>
    </row>
    <row r="137" spans="1:9" ht="18.75" x14ac:dyDescent="0.3">
      <c r="A137" s="239"/>
      <c r="B137" s="239"/>
      <c r="C137" s="240"/>
      <c r="D137" s="241"/>
      <c r="E137" s="241"/>
      <c r="F137" s="241"/>
      <c r="G137" s="241"/>
      <c r="H137" s="240"/>
      <c r="I137" s="242"/>
    </row>
    <row r="138" spans="1:9" ht="27" customHeight="1" x14ac:dyDescent="0.3">
      <c r="A138" s="239"/>
      <c r="B138" s="239"/>
      <c r="C138" s="240"/>
      <c r="D138" s="241"/>
      <c r="E138" s="241"/>
      <c r="F138" s="241"/>
      <c r="G138" s="241"/>
      <c r="H138" s="240"/>
      <c r="I138" s="242"/>
    </row>
    <row r="139" spans="1:9" ht="18.75" x14ac:dyDescent="0.3">
      <c r="A139" s="239"/>
      <c r="B139" s="239"/>
      <c r="C139" s="240"/>
      <c r="D139" s="241"/>
      <c r="E139" s="241"/>
      <c r="F139" s="241"/>
      <c r="G139" s="241"/>
      <c r="H139" s="240"/>
      <c r="I139" s="242"/>
    </row>
    <row r="140" spans="1:9" ht="27" customHeight="1" x14ac:dyDescent="0.3">
      <c r="A140" s="239"/>
      <c r="B140" s="239"/>
      <c r="C140" s="240"/>
      <c r="D140" s="241"/>
      <c r="E140" s="241"/>
      <c r="F140" s="241"/>
      <c r="G140" s="241"/>
      <c r="H140" s="240"/>
      <c r="I140" s="242"/>
    </row>
    <row r="141" spans="1:9" ht="27" customHeight="1" x14ac:dyDescent="0.3">
      <c r="A141" s="239"/>
      <c r="B141" s="239"/>
      <c r="C141" s="240"/>
      <c r="D141" s="241"/>
      <c r="E141" s="241"/>
      <c r="F141" s="241"/>
      <c r="G141" s="241"/>
      <c r="H141" s="240"/>
      <c r="I141" s="242"/>
    </row>
    <row r="142" spans="1:9" ht="18.75" x14ac:dyDescent="0.3">
      <c r="A142" s="239"/>
      <c r="B142" s="239"/>
      <c r="C142" s="240"/>
      <c r="D142" s="241"/>
      <c r="E142" s="241"/>
      <c r="F142" s="241"/>
      <c r="G142" s="241"/>
      <c r="H142" s="240"/>
      <c r="I142" s="242"/>
    </row>
    <row r="143" spans="1:9" ht="18.75" x14ac:dyDescent="0.3">
      <c r="A143" s="239"/>
      <c r="B143" s="239"/>
      <c r="C143" s="240"/>
      <c r="D143" s="241"/>
      <c r="E143" s="241"/>
      <c r="F143" s="241"/>
      <c r="G143" s="241"/>
      <c r="H143" s="240"/>
      <c r="I143" s="242"/>
    </row>
    <row r="144" spans="1:9" ht="18.75" x14ac:dyDescent="0.3">
      <c r="A144" s="239"/>
      <c r="B144" s="239"/>
      <c r="C144" s="240"/>
      <c r="D144" s="241"/>
      <c r="E144" s="241"/>
      <c r="F144" s="241"/>
      <c r="G144" s="241"/>
      <c r="H144" s="240"/>
      <c r="I144" s="242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(DAY1)</vt:lpstr>
      <vt:lpstr>SST (d7)</vt:lpstr>
      <vt:lpstr>RD</vt:lpstr>
      <vt:lpstr>Amoxicillin </vt:lpstr>
      <vt:lpstr>Clavulanic Acid</vt:lpstr>
      <vt:lpstr>'Amoxicillin '!Print_Area</vt:lpstr>
      <vt:lpstr>'Clavulanic Acid'!Print_Area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2016-10-04T12:38:25Z</cp:lastPrinted>
  <dcterms:created xsi:type="dcterms:W3CDTF">2005-07-05T10:19:27Z</dcterms:created>
  <dcterms:modified xsi:type="dcterms:W3CDTF">2016-10-04T12:49:14Z</dcterms:modified>
</cp:coreProperties>
</file>