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25" windowWidth="15015" windowHeight="7620"/>
  </bookViews>
  <sheets>
    <sheet name="Uniformity" sheetId="8" r:id="rId1"/>
    <sheet name="SST" sheetId="1" r:id="rId2"/>
    <sheet name="amoxicillin" sheetId="3" r:id="rId3"/>
    <sheet name="Clavulanic acid" sheetId="4" r:id="rId4"/>
  </sheets>
  <definedNames>
    <definedName name="_xlnm.Print_Area" localSheetId="0">Uniformity!$A$1:$G$51</definedName>
  </definedNames>
  <calcPr calcId="145621"/>
</workbook>
</file>

<file path=xl/calcChain.xml><?xml version="1.0" encoding="utf-8"?>
<calcChain xmlns="http://schemas.openxmlformats.org/spreadsheetml/2006/main">
  <c r="E50" i="4" l="1"/>
  <c r="B57" i="4"/>
  <c r="B57" i="3"/>
  <c r="C42" i="8"/>
  <c r="B42" i="8"/>
  <c r="C41" i="8"/>
  <c r="B41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42" i="8" l="1"/>
  <c r="E30" i="8" s="1"/>
  <c r="E26" i="8"/>
  <c r="B46" i="8"/>
  <c r="E36" i="8"/>
  <c r="D41" i="8"/>
  <c r="E23" i="8" l="1"/>
  <c r="E22" i="8"/>
  <c r="E32" i="8"/>
  <c r="D46" i="8"/>
  <c r="E37" i="8"/>
  <c r="E39" i="8"/>
  <c r="E38" i="8"/>
  <c r="E29" i="8"/>
  <c r="E28" i="8"/>
  <c r="D47" i="8"/>
  <c r="E33" i="8"/>
  <c r="E35" i="8"/>
  <c r="E34" i="8"/>
  <c r="E21" i="8"/>
  <c r="E20" i="8"/>
  <c r="E24" i="8"/>
  <c r="E31" i="8"/>
  <c r="E25" i="8"/>
  <c r="E27" i="8"/>
  <c r="C76" i="4" l="1"/>
  <c r="H71" i="4"/>
  <c r="G71" i="4"/>
  <c r="B68" i="4"/>
  <c r="H67" i="4"/>
  <c r="G67" i="4"/>
  <c r="H63" i="4"/>
  <c r="G63" i="4"/>
  <c r="C56" i="4"/>
  <c r="B55" i="4"/>
  <c r="B45" i="4"/>
  <c r="D48" i="4" s="1"/>
  <c r="D49" i="4" s="1"/>
  <c r="F42" i="4"/>
  <c r="D42" i="4"/>
  <c r="G41" i="4"/>
  <c r="E41" i="4"/>
  <c r="B34" i="4"/>
  <c r="F44" i="4" s="1"/>
  <c r="B30" i="4"/>
  <c r="C76" i="3"/>
  <c r="H71" i="3"/>
  <c r="G71" i="3"/>
  <c r="B68" i="3"/>
  <c r="H67" i="3"/>
  <c r="G67" i="3"/>
  <c r="H63" i="3"/>
  <c r="G63" i="3"/>
  <c r="C56" i="3"/>
  <c r="B55" i="3"/>
  <c r="B45" i="3"/>
  <c r="D48" i="3" s="1"/>
  <c r="D49" i="3" s="1"/>
  <c r="F42" i="3"/>
  <c r="D42" i="3"/>
  <c r="G41" i="3"/>
  <c r="E41" i="3"/>
  <c r="B34" i="3"/>
  <c r="F44" i="3" s="1"/>
  <c r="B30" i="3"/>
  <c r="B53" i="1"/>
  <c r="E51" i="1"/>
  <c r="D51" i="1"/>
  <c r="C51" i="1"/>
  <c r="B51" i="1"/>
  <c r="B52" i="1" s="1"/>
  <c r="B32" i="1"/>
  <c r="E30" i="1"/>
  <c r="D30" i="1"/>
  <c r="C30" i="1"/>
  <c r="B30" i="1"/>
  <c r="B31" i="1" s="1"/>
  <c r="G38" i="3" l="1"/>
  <c r="F45" i="3"/>
  <c r="F46" i="3" s="1"/>
  <c r="G38" i="4"/>
  <c r="G39" i="4"/>
  <c r="F45" i="4"/>
  <c r="F46" i="4" s="1"/>
  <c r="D44" i="3"/>
  <c r="D45" i="3" s="1"/>
  <c r="D46" i="3" s="1"/>
  <c r="D44" i="4"/>
  <c r="D45" i="4" s="1"/>
  <c r="D46" i="4" s="1"/>
  <c r="B69" i="3" l="1"/>
  <c r="G40" i="3"/>
  <c r="G42" i="3" s="1"/>
  <c r="G39" i="3"/>
  <c r="E40" i="3"/>
  <c r="E38" i="3"/>
  <c r="D50" i="3" s="1"/>
  <c r="E39" i="3"/>
  <c r="G42" i="4"/>
  <c r="G40" i="4"/>
  <c r="E39" i="4"/>
  <c r="E40" i="4"/>
  <c r="E38" i="4"/>
  <c r="D52" i="4" s="1"/>
  <c r="B69" i="4" l="1"/>
  <c r="G66" i="4"/>
  <c r="H66" i="4" s="1"/>
  <c r="G70" i="4"/>
  <c r="H70" i="4" s="1"/>
  <c r="G65" i="4"/>
  <c r="H65" i="4" s="1"/>
  <c r="G62" i="4"/>
  <c r="H62" i="4" s="1"/>
  <c r="G69" i="4"/>
  <c r="H69" i="4" s="1"/>
  <c r="G64" i="4"/>
  <c r="H64" i="4" s="1"/>
  <c r="G61" i="4"/>
  <c r="H61" i="4" s="1"/>
  <c r="G68" i="4"/>
  <c r="H68" i="4" s="1"/>
  <c r="G60" i="4"/>
  <c r="H60" i="4" s="1"/>
  <c r="D51" i="3"/>
  <c r="G64" i="3"/>
  <c r="H64" i="3" s="1"/>
  <c r="G70" i="3"/>
  <c r="H70" i="3" s="1"/>
  <c r="G65" i="3"/>
  <c r="H65" i="3" s="1"/>
  <c r="G62" i="3"/>
  <c r="H62" i="3" s="1"/>
  <c r="G68" i="3"/>
  <c r="H68" i="3" s="1"/>
  <c r="G66" i="3"/>
  <c r="H66" i="3" s="1"/>
  <c r="G60" i="3"/>
  <c r="H60" i="3" s="1"/>
  <c r="G69" i="3"/>
  <c r="H69" i="3" s="1"/>
  <c r="G61" i="3"/>
  <c r="H61" i="3" s="1"/>
  <c r="E42" i="3"/>
  <c r="D52" i="3"/>
  <c r="D50" i="4"/>
  <c r="D51" i="4" s="1"/>
  <c r="E42" i="4"/>
  <c r="H72" i="4" l="1"/>
  <c r="H74" i="4"/>
  <c r="H72" i="3"/>
  <c r="G76" i="3" s="1"/>
  <c r="H74" i="3"/>
  <c r="G76" i="4" l="1"/>
  <c r="H73" i="4"/>
  <c r="H73" i="3"/>
</calcChain>
</file>

<file path=xl/sharedStrings.xml><?xml version="1.0" encoding="utf-8"?>
<sst xmlns="http://schemas.openxmlformats.org/spreadsheetml/2006/main" count="263" uniqueCount="114">
  <si>
    <t>HPLC System Suitability Report</t>
  </si>
  <si>
    <t>Analysis Data</t>
  </si>
  <si>
    <t>Assay</t>
  </si>
  <si>
    <t>Sample(s)</t>
  </si>
  <si>
    <t>Reference Substance:</t>
  </si>
  <si>
    <t>Gamok 1.2g Injection</t>
  </si>
  <si>
    <t>% age Purity:</t>
  </si>
  <si>
    <t>NDQD201512630</t>
  </si>
  <si>
    <t>Weight (mg):</t>
  </si>
  <si>
    <t>Amoxicillin &amp; Clavulanate Potassium</t>
  </si>
  <si>
    <t>Standard Conc (mg/mL):</t>
  </si>
  <si>
    <t>Each vial sodium amoxicillin equivalent to 1000mg amoxicillin and potassium clavulanate equivalent to 200mg of clavulanic acid</t>
  </si>
  <si>
    <t>2015-12-10 12:23:18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</si>
  <si>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</si>
  <si>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</si>
  <si>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</si>
  <si>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</si>
  <si>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</si>
  <si>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</si>
  <si>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</si>
  <si>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</si>
  <si>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</si>
  <si>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</si>
  <si>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</si>
  <si>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</si>
  <si>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</si>
  <si>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</si>
  <si>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</si>
  <si>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</si>
  <si>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</si>
  <si>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</si>
  <si>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</si>
  <si>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</si>
  <si>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</si>
  <si>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</si>
  <si>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</si>
  <si>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</si>
  <si>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</si>
  <si>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</si>
  <si>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2016-01-20 13:37:55</t>
  </si>
  <si>
    <t>Uniformity of weight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</si>
  <si>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</si>
  <si>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</si>
  <si>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</si>
  <si>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</si>
  <si>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</si>
  <si>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</si>
  <si>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</si>
  <si>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</si>
  <si>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</si>
  <si>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</si>
  <si>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</si>
  <si>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</si>
  <si>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</si>
  <si>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</si>
  <si>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</si>
  <si>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</si>
  <si>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</si>
  <si>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  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</si>
  <si>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</si>
  <si>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</si>
  <si>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</si>
  <si>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</si>
  <si>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</si>
  <si>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</si>
  <si>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</si>
  <si>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</si>
  <si>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</si>
  <si>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</si>
  <si>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</si>
  <si>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</si>
  <si>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</si>
  <si>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</si>
  <si>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</si>
  <si>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</si>
  <si>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</si>
  <si>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</si>
  <si>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</si>
  <si>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</si>
  <si>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</si>
  <si>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</si>
  <si>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</si>
  <si>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</si>
  <si>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</si>
  <si>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</si>
  <si>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</si>
  <si>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Vial contains</t>
  </si>
  <si>
    <t>Average Vial Content Weight (mg):</t>
  </si>
  <si>
    <t>Initial Sample dilution (mL):</t>
  </si>
  <si>
    <t>Sample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</si>
  <si>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</si>
  <si>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</si>
  <si>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</si>
  <si>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</si>
  <si>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</si>
  <si>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</si>
  <si>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</si>
  <si>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</si>
  <si>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</si>
  <si>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</si>
  <si>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</si>
  <si>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</si>
  <si>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</si>
  <si>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</si>
  <si>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</si>
  <si>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</si>
  <si>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</si>
  <si>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</si>
  <si>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Amoxicillin</t>
  </si>
  <si>
    <t>Clavulanic acid</t>
  </si>
  <si>
    <t>AOXICILLIN</t>
  </si>
  <si>
    <t>Intact Vial (mg)</t>
  </si>
  <si>
    <t>Empty vial (mg)</t>
  </si>
  <si>
    <t>Vial Content (mg)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</si>
</sst>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0.0%"/>
    <numFmt numFmtId="166" formatCode="0.0000"/>
    <numFmt numFmtId="167" formatCode="dd\-mmm\-yyyy"/>
    <numFmt numFmtId="169" formatCode="0.0000\ &quot;mg&quot;"/>
    <numFmt numFmtId="170" formatCode="dd\-mmm\-yy"/>
    <numFmt numFmtId="171" formatCode="0.000"/>
    <numFmt numFmtId="172" formatCode="0\ &quot;mg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i/>
      <sz val="14"/>
      <color rgb="FF000000"/>
      <name val="Arial"/>
    </font>
    <font>
      <i/>
      <sz val="14"/>
      <color rgb="FF000000"/>
      <name val="Book Antiqua"/>
    </font>
    <font>
      <b/>
      <i/>
      <sz val="14"/>
      <color rgb="FF000000"/>
      <name val="Book Antiqua"/>
    </font>
    <font>
      <sz val="14"/>
      <color rgb="FF000000"/>
      <name val="Arial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name val="Arial"/>
      <family val="2"/>
    </font>
    <font>
      <sz val="10"/>
      <name val="Book Antiqua"/>
      <family val="1"/>
    </font>
    <font>
      <b/>
      <i/>
      <sz val="10"/>
      <name val="Book Antiqua"/>
      <family val="1"/>
    </font>
    <font>
      <b/>
      <u/>
      <sz val="12"/>
      <name val="Book Antiqua"/>
      <family val="1"/>
    </font>
    <font>
      <b/>
      <sz val="10"/>
      <name val="Book Antiqua"/>
      <family val="1"/>
    </font>
    <font>
      <b/>
      <u/>
      <sz val="10"/>
      <name val="Book Antiqua"/>
      <family val="1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7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9" fillId="2" borderId="0"/>
    <xf numFmtId="9" fontId="19" fillId="2" borderId="0" applyFont="0" applyFill="0" applyBorder="0" applyAlignment="0" applyProtection="0"/>
  </cellStyleXfs>
  <cellXfs count="39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/>
    <xf numFmtId="167" fontId="2" fillId="2" borderId="0" xfId="0" applyNumberFormat="1" applyFont="1" applyFill="1" applyAlignment="1">
      <alignment horizontal="center"/>
    </xf>
    <xf numFmtId="2" fontId="2" fillId="3" borderId="14" xfId="0" applyNumberFormat="1" applyFont="1" applyFill="1" applyBorder="1" applyAlignment="1" applyProtection="1">
      <alignment horizontal="center"/>
      <protection locked="0"/>
    </xf>
    <xf numFmtId="2" fontId="2" fillId="3" borderId="13" xfId="0" applyNumberFormat="1" applyFont="1" applyFill="1" applyBorder="1" applyAlignment="1" applyProtection="1">
      <alignment horizontal="center"/>
      <protection locked="0"/>
    </xf>
    <xf numFmtId="2" fontId="2" fillId="3" borderId="15" xfId="0" applyNumberFormat="1" applyFont="1" applyFill="1" applyBorder="1" applyAlignment="1" applyProtection="1">
      <alignment horizontal="center"/>
      <protection locked="0"/>
    </xf>
    <xf numFmtId="2" fontId="2" fillId="3" borderId="16" xfId="0" applyNumberFormat="1" applyFont="1" applyFill="1" applyBorder="1" applyAlignment="1" applyProtection="1">
      <alignment horizontal="center"/>
      <protection locked="0"/>
    </xf>
    <xf numFmtId="2" fontId="2" fillId="3" borderId="15" xfId="0" applyNumberFormat="1" applyFont="1" applyFill="1" applyBorder="1" applyAlignment="1" applyProtection="1">
      <alignment horizontal="center" wrapText="1"/>
      <protection locked="0"/>
    </xf>
    <xf numFmtId="2" fontId="2" fillId="3" borderId="18" xfId="0" applyNumberFormat="1" applyFont="1" applyFill="1" applyBorder="1" applyAlignment="1" applyProtection="1">
      <alignment horizontal="center" wrapText="1"/>
      <protection locked="0"/>
    </xf>
    <xf numFmtId="2" fontId="2" fillId="3" borderId="17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3" fillId="2" borderId="0" xfId="0" applyFont="1" applyFill="1"/>
    <xf numFmtId="0" fontId="9" fillId="2" borderId="0" xfId="0" applyFont="1" applyFill="1"/>
    <xf numFmtId="0" fontId="10" fillId="3" borderId="0" xfId="0" applyFont="1" applyFill="1" applyAlignment="1" applyProtection="1">
      <alignment horizontal="left"/>
      <protection locked="0"/>
    </xf>
    <xf numFmtId="170" fontId="10" fillId="3" borderId="0" xfId="0" applyNumberFormat="1" applyFont="1" applyFill="1" applyAlignment="1" applyProtection="1">
      <alignment horizontal="left"/>
      <protection locked="0"/>
    </xf>
    <xf numFmtId="170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0" fontId="12" fillId="2" borderId="0" xfId="0" applyFont="1" applyFill="1"/>
    <xf numFmtId="0" fontId="13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9" fontId="9" fillId="2" borderId="0" xfId="0" applyNumberFormat="1" applyFont="1" applyFill="1" applyAlignment="1">
      <alignment horizontal="center"/>
    </xf>
    <xf numFmtId="0" fontId="15" fillId="2" borderId="0" xfId="0" applyFont="1" applyFill="1"/>
    <xf numFmtId="0" fontId="8" fillId="2" borderId="26" xfId="0" applyFont="1" applyFill="1" applyBorder="1" applyAlignment="1">
      <alignment horizontal="right"/>
    </xf>
    <xf numFmtId="0" fontId="11" fillId="3" borderId="27" xfId="0" applyFont="1" applyFill="1" applyBorder="1" applyAlignment="1" applyProtection="1">
      <alignment horizontal="center"/>
      <protection locked="0"/>
    </xf>
    <xf numFmtId="0" fontId="8" fillId="2" borderId="28" xfId="0" applyFont="1" applyFill="1" applyBorder="1" applyAlignment="1">
      <alignment horizontal="right"/>
    </xf>
    <xf numFmtId="0" fontId="11" fillId="3" borderId="29" xfId="0" applyFont="1" applyFill="1" applyBorder="1" applyAlignment="1" applyProtection="1">
      <alignment horizontal="center"/>
      <protection locked="0"/>
    </xf>
    <xf numFmtId="0" fontId="9" fillId="2" borderId="27" xfId="0" applyFont="1" applyFill="1" applyBorder="1" applyAlignment="1">
      <alignment horizontal="center"/>
    </xf>
    <xf numFmtId="0" fontId="9" fillId="2" borderId="30" xfId="0" applyFont="1" applyFill="1" applyBorder="1" applyAlignment="1">
      <alignment horizontal="center"/>
    </xf>
    <xf numFmtId="0" fontId="9" fillId="2" borderId="31" xfId="0" applyFont="1" applyFill="1" applyBorder="1" applyAlignment="1">
      <alignment horizontal="center"/>
    </xf>
    <xf numFmtId="0" fontId="9" fillId="2" borderId="32" xfId="0" applyFont="1" applyFill="1" applyBorder="1" applyAlignment="1">
      <alignment horizontal="center"/>
    </xf>
    <xf numFmtId="0" fontId="8" fillId="2" borderId="33" xfId="0" applyFont="1" applyFill="1" applyBorder="1" applyAlignment="1">
      <alignment horizontal="center"/>
    </xf>
    <xf numFmtId="0" fontId="11" fillId="3" borderId="34" xfId="0" applyFont="1" applyFill="1" applyBorder="1" applyAlignment="1" applyProtection="1">
      <alignment horizontal="center"/>
      <protection locked="0"/>
    </xf>
    <xf numFmtId="171" fontId="8" fillId="2" borderId="31" xfId="0" applyNumberFormat="1" applyFont="1" applyFill="1" applyBorder="1" applyAlignment="1">
      <alignment horizontal="center"/>
    </xf>
    <xf numFmtId="171" fontId="8" fillId="2" borderId="32" xfId="0" applyNumberFormat="1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11" fillId="3" borderId="28" xfId="0" applyFont="1" applyFill="1" applyBorder="1" applyAlignment="1" applyProtection="1">
      <alignment horizontal="center"/>
      <protection locked="0"/>
    </xf>
    <xf numFmtId="171" fontId="8" fillId="2" borderId="35" xfId="0" applyNumberFormat="1" applyFont="1" applyFill="1" applyBorder="1" applyAlignment="1">
      <alignment horizontal="center"/>
    </xf>
    <xf numFmtId="171" fontId="8" fillId="2" borderId="36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11" fillId="3" borderId="37" xfId="0" applyFont="1" applyFill="1" applyBorder="1" applyAlignment="1" applyProtection="1">
      <alignment horizontal="center"/>
      <protection locked="0"/>
    </xf>
    <xf numFmtId="171" fontId="8" fillId="2" borderId="38" xfId="0" applyNumberFormat="1" applyFont="1" applyFill="1" applyBorder="1" applyAlignment="1">
      <alignment horizontal="center"/>
    </xf>
    <xf numFmtId="171" fontId="8" fillId="2" borderId="39" xfId="0" applyNumberFormat="1" applyFont="1" applyFill="1" applyBorder="1" applyAlignment="1">
      <alignment horizontal="center"/>
    </xf>
    <xf numFmtId="0" fontId="8" fillId="2" borderId="29" xfId="0" applyFont="1" applyFill="1" applyBorder="1" applyAlignment="1">
      <alignment horizontal="right"/>
    </xf>
    <xf numFmtId="1" fontId="9" fillId="6" borderId="20" xfId="0" applyNumberFormat="1" applyFont="1" applyFill="1" applyBorder="1" applyAlignment="1">
      <alignment horizontal="center"/>
    </xf>
    <xf numFmtId="171" fontId="9" fillId="6" borderId="40" xfId="0" applyNumberFormat="1" applyFont="1" applyFill="1" applyBorder="1" applyAlignment="1">
      <alignment horizontal="center"/>
    </xf>
    <xf numFmtId="171" fontId="9" fillId="6" borderId="41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42" xfId="0" applyFont="1" applyFill="1" applyBorder="1" applyAlignment="1">
      <alignment horizontal="right"/>
    </xf>
    <xf numFmtId="0" fontId="11" fillId="3" borderId="21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8" fillId="2" borderId="11" xfId="0" applyFont="1" applyFill="1" applyBorder="1" applyAlignment="1">
      <alignment horizontal="right"/>
    </xf>
    <xf numFmtId="2" fontId="8" fillId="6" borderId="16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29" xfId="0" applyFont="1" applyFill="1" applyBorder="1" applyAlignment="1">
      <alignment horizontal="center"/>
    </xf>
    <xf numFmtId="2" fontId="8" fillId="7" borderId="16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17" xfId="0" applyNumberFormat="1" applyFont="1" applyFill="1" applyBorder="1" applyAlignment="1">
      <alignment horizontal="center"/>
    </xf>
    <xf numFmtId="0" fontId="8" fillId="2" borderId="43" xfId="0" applyFont="1" applyFill="1" applyBorder="1" applyAlignment="1">
      <alignment horizontal="right"/>
    </xf>
    <xf numFmtId="0" fontId="11" fillId="3" borderId="16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2" fontId="8" fillId="6" borderId="25" xfId="0" applyNumberFormat="1" applyFont="1" applyFill="1" applyBorder="1" applyAlignment="1">
      <alignment horizontal="center"/>
    </xf>
    <xf numFmtId="171" fontId="9" fillId="7" borderId="24" xfId="0" applyNumberFormat="1" applyFont="1" applyFill="1" applyBorder="1" applyAlignment="1">
      <alignment horizontal="center"/>
    </xf>
    <xf numFmtId="171" fontId="8" fillId="2" borderId="0" xfId="0" applyNumberFormat="1" applyFont="1" applyFill="1" applyAlignment="1">
      <alignment horizontal="center"/>
    </xf>
    <xf numFmtId="10" fontId="8" fillId="6" borderId="16" xfId="0" applyNumberFormat="1" applyFont="1" applyFill="1" applyBorder="1" applyAlignment="1">
      <alignment horizontal="center"/>
    </xf>
    <xf numFmtId="0" fontId="8" fillId="2" borderId="44" xfId="0" applyFont="1" applyFill="1" applyBorder="1" applyAlignment="1">
      <alignment horizontal="right"/>
    </xf>
    <xf numFmtId="0" fontId="8" fillId="7" borderId="25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2" fontId="11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24" xfId="0" applyNumberFormat="1" applyFont="1" applyFill="1" applyBorder="1" applyAlignment="1">
      <alignment horizontal="center"/>
    </xf>
    <xf numFmtId="0" fontId="9" fillId="2" borderId="24" xfId="0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0" fontId="11" fillId="3" borderId="26" xfId="0" applyFont="1" applyFill="1" applyBorder="1" applyAlignment="1" applyProtection="1">
      <alignment horizontal="center"/>
      <protection locked="0"/>
    </xf>
    <xf numFmtId="2" fontId="8" fillId="2" borderId="26" xfId="0" applyNumberFormat="1" applyFont="1" applyFill="1" applyBorder="1" applyAlignment="1">
      <alignment horizontal="center"/>
    </xf>
    <xf numFmtId="10" fontId="8" fillId="2" borderId="24" xfId="0" applyNumberFormat="1" applyFont="1" applyFill="1" applyBorder="1" applyAlignment="1">
      <alignment horizontal="center" vertical="center"/>
    </xf>
    <xf numFmtId="0" fontId="8" fillId="2" borderId="45" xfId="0" applyFont="1" applyFill="1" applyBorder="1" applyAlignment="1">
      <alignment horizontal="center"/>
    </xf>
    <xf numFmtId="2" fontId="8" fillId="2" borderId="28" xfId="0" applyNumberFormat="1" applyFont="1" applyFill="1" applyBorder="1" applyAlignment="1">
      <alignment horizontal="center"/>
    </xf>
    <xf numFmtId="10" fontId="8" fillId="2" borderId="45" xfId="0" applyNumberFormat="1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/>
    </xf>
    <xf numFmtId="0" fontId="11" fillId="3" borderId="44" xfId="0" applyFont="1" applyFill="1" applyBorder="1" applyAlignment="1" applyProtection="1">
      <alignment horizontal="center"/>
      <protection locked="0"/>
    </xf>
    <xf numFmtId="2" fontId="8" fillId="2" borderId="24" xfId="0" applyNumberFormat="1" applyFont="1" applyFill="1" applyBorder="1" applyAlignment="1">
      <alignment horizontal="center"/>
    </xf>
    <xf numFmtId="10" fontId="8" fillId="2" borderId="27" xfId="0" applyNumberFormat="1" applyFont="1" applyFill="1" applyBorder="1" applyAlignment="1">
      <alignment horizontal="center" vertical="center"/>
    </xf>
    <xf numFmtId="2" fontId="8" fillId="2" borderId="45" xfId="0" applyNumberFormat="1" applyFont="1" applyFill="1" applyBorder="1" applyAlignment="1">
      <alignment horizontal="center"/>
    </xf>
    <xf numFmtId="10" fontId="8" fillId="2" borderId="29" xfId="0" applyNumberFormat="1" applyFont="1" applyFill="1" applyBorder="1" applyAlignment="1">
      <alignment horizontal="center" vertical="center"/>
    </xf>
    <xf numFmtId="2" fontId="8" fillId="2" borderId="25" xfId="0" applyNumberFormat="1" applyFont="1" applyFill="1" applyBorder="1" applyAlignment="1">
      <alignment horizontal="center"/>
    </xf>
    <xf numFmtId="10" fontId="8" fillId="2" borderId="46" xfId="0" applyNumberFormat="1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/>
    </xf>
    <xf numFmtId="0" fontId="10" fillId="2" borderId="46" xfId="0" applyFont="1" applyFill="1" applyBorder="1" applyAlignment="1">
      <alignment horizontal="center"/>
    </xf>
    <xf numFmtId="10" fontId="8" fillId="2" borderId="25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13" xfId="0" applyFont="1" applyFill="1" applyBorder="1" applyAlignment="1">
      <alignment horizontal="right"/>
    </xf>
    <xf numFmtId="10" fontId="11" fillId="7" borderId="14" xfId="0" applyNumberFormat="1" applyFont="1" applyFill="1" applyBorder="1" applyAlignment="1">
      <alignment horizontal="center"/>
    </xf>
    <xf numFmtId="0" fontId="8" fillId="2" borderId="16" xfId="0" applyFont="1" applyFill="1" applyBorder="1" applyAlignment="1">
      <alignment horizontal="right"/>
    </xf>
    <xf numFmtId="10" fontId="11" fillId="6" borderId="15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17" xfId="0" applyFont="1" applyFill="1" applyBorder="1" applyAlignment="1">
      <alignment horizontal="right"/>
    </xf>
    <xf numFmtId="0" fontId="11" fillId="7" borderId="18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9" fillId="2" borderId="10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 applyProtection="1">
      <protection locked="0"/>
    </xf>
    <xf numFmtId="0" fontId="8" fillId="2" borderId="7" xfId="0" applyFont="1" applyFill="1" applyBorder="1"/>
    <xf numFmtId="0" fontId="8" fillId="2" borderId="0" xfId="0" applyFont="1" applyFill="1"/>
    <xf numFmtId="0" fontId="8" fillId="2" borderId="7" xfId="0" applyFont="1" applyFill="1" applyBorder="1"/>
    <xf numFmtId="0" fontId="9" fillId="2" borderId="11" xfId="0" applyFont="1" applyFill="1" applyBorder="1" applyProtection="1">
      <protection locked="0"/>
    </xf>
    <xf numFmtId="0" fontId="9" fillId="2" borderId="11" xfId="0" applyFont="1" applyFill="1" applyBorder="1"/>
    <xf numFmtId="0" fontId="8" fillId="2" borderId="11" xfId="0" applyFont="1" applyFill="1" applyBorder="1"/>
    <xf numFmtId="166" fontId="9" fillId="2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/>
    <xf numFmtId="0" fontId="3" fillId="2" borderId="0" xfId="0" applyFont="1" applyFill="1"/>
    <xf numFmtId="0" fontId="9" fillId="2" borderId="0" xfId="0" applyFont="1" applyFill="1"/>
    <xf numFmtId="0" fontId="10" fillId="3" borderId="0" xfId="0" applyFont="1" applyFill="1" applyAlignment="1" applyProtection="1">
      <alignment horizontal="left"/>
      <protection locked="0"/>
    </xf>
    <xf numFmtId="170" fontId="10" fillId="3" borderId="0" xfId="0" applyNumberFormat="1" applyFont="1" applyFill="1" applyAlignment="1" applyProtection="1">
      <alignment horizontal="left"/>
      <protection locked="0"/>
    </xf>
    <xf numFmtId="170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0" fontId="12" fillId="2" borderId="0" xfId="0" applyFont="1" applyFill="1"/>
    <xf numFmtId="0" fontId="13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9" fontId="9" fillId="2" borderId="0" xfId="0" applyNumberFormat="1" applyFont="1" applyFill="1" applyAlignment="1">
      <alignment horizontal="center"/>
    </xf>
    <xf numFmtId="0" fontId="15" fillId="2" borderId="0" xfId="0" applyFont="1" applyFill="1"/>
    <xf numFmtId="0" fontId="8" fillId="2" borderId="26" xfId="0" applyFont="1" applyFill="1" applyBorder="1" applyAlignment="1">
      <alignment horizontal="right"/>
    </xf>
    <xf numFmtId="0" fontId="11" fillId="3" borderId="27" xfId="0" applyFont="1" applyFill="1" applyBorder="1" applyAlignment="1" applyProtection="1">
      <alignment horizontal="center"/>
      <protection locked="0"/>
    </xf>
    <xf numFmtId="0" fontId="8" fillId="2" borderId="28" xfId="0" applyFont="1" applyFill="1" applyBorder="1" applyAlignment="1">
      <alignment horizontal="right"/>
    </xf>
    <xf numFmtId="0" fontId="11" fillId="3" borderId="29" xfId="0" applyFont="1" applyFill="1" applyBorder="1" applyAlignment="1" applyProtection="1">
      <alignment horizontal="center"/>
      <protection locked="0"/>
    </xf>
    <xf numFmtId="0" fontId="9" fillId="2" borderId="27" xfId="0" applyFont="1" applyFill="1" applyBorder="1" applyAlignment="1">
      <alignment horizontal="center"/>
    </xf>
    <xf numFmtId="0" fontId="9" fillId="2" borderId="30" xfId="0" applyFont="1" applyFill="1" applyBorder="1" applyAlignment="1">
      <alignment horizontal="center"/>
    </xf>
    <xf numFmtId="0" fontId="9" fillId="2" borderId="31" xfId="0" applyFont="1" applyFill="1" applyBorder="1" applyAlignment="1">
      <alignment horizontal="center"/>
    </xf>
    <xf numFmtId="0" fontId="9" fillId="2" borderId="32" xfId="0" applyFont="1" applyFill="1" applyBorder="1" applyAlignment="1">
      <alignment horizontal="center"/>
    </xf>
    <xf numFmtId="0" fontId="8" fillId="2" borderId="33" xfId="0" applyFont="1" applyFill="1" applyBorder="1" applyAlignment="1">
      <alignment horizontal="center"/>
    </xf>
    <xf numFmtId="0" fontId="11" fillId="3" borderId="34" xfId="0" applyFont="1" applyFill="1" applyBorder="1" applyAlignment="1" applyProtection="1">
      <alignment horizontal="center"/>
      <protection locked="0"/>
    </xf>
    <xf numFmtId="171" fontId="8" fillId="2" borderId="31" xfId="0" applyNumberFormat="1" applyFont="1" applyFill="1" applyBorder="1" applyAlignment="1">
      <alignment horizontal="center"/>
    </xf>
    <xf numFmtId="171" fontId="8" fillId="2" borderId="32" xfId="0" applyNumberFormat="1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11" fillId="3" borderId="28" xfId="0" applyFont="1" applyFill="1" applyBorder="1" applyAlignment="1" applyProtection="1">
      <alignment horizontal="center"/>
      <protection locked="0"/>
    </xf>
    <xf numFmtId="171" fontId="8" fillId="2" borderId="35" xfId="0" applyNumberFormat="1" applyFont="1" applyFill="1" applyBorder="1" applyAlignment="1">
      <alignment horizontal="center"/>
    </xf>
    <xf numFmtId="171" fontId="8" fillId="2" borderId="36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11" fillId="3" borderId="37" xfId="0" applyFont="1" applyFill="1" applyBorder="1" applyAlignment="1" applyProtection="1">
      <alignment horizontal="center"/>
      <protection locked="0"/>
    </xf>
    <xf numFmtId="171" fontId="8" fillId="2" borderId="38" xfId="0" applyNumberFormat="1" applyFont="1" applyFill="1" applyBorder="1" applyAlignment="1">
      <alignment horizontal="center"/>
    </xf>
    <xf numFmtId="171" fontId="8" fillId="2" borderId="39" xfId="0" applyNumberFormat="1" applyFont="1" applyFill="1" applyBorder="1" applyAlignment="1">
      <alignment horizontal="center"/>
    </xf>
    <xf numFmtId="0" fontId="8" fillId="2" borderId="29" xfId="0" applyFont="1" applyFill="1" applyBorder="1" applyAlignment="1">
      <alignment horizontal="right"/>
    </xf>
    <xf numFmtId="1" fontId="9" fillId="6" borderId="20" xfId="0" applyNumberFormat="1" applyFont="1" applyFill="1" applyBorder="1" applyAlignment="1">
      <alignment horizontal="center"/>
    </xf>
    <xf numFmtId="171" fontId="9" fillId="6" borderId="40" xfId="0" applyNumberFormat="1" applyFont="1" applyFill="1" applyBorder="1" applyAlignment="1">
      <alignment horizontal="center"/>
    </xf>
    <xf numFmtId="171" fontId="9" fillId="6" borderId="41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42" xfId="0" applyFont="1" applyFill="1" applyBorder="1" applyAlignment="1">
      <alignment horizontal="right"/>
    </xf>
    <xf numFmtId="0" fontId="11" fillId="3" borderId="21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8" fillId="2" borderId="11" xfId="0" applyFont="1" applyFill="1" applyBorder="1" applyAlignment="1">
      <alignment horizontal="right"/>
    </xf>
    <xf numFmtId="2" fontId="8" fillId="6" borderId="16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29" xfId="0" applyFont="1" applyFill="1" applyBorder="1" applyAlignment="1">
      <alignment horizontal="center"/>
    </xf>
    <xf numFmtId="2" fontId="8" fillId="7" borderId="16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17" xfId="0" applyNumberFormat="1" applyFont="1" applyFill="1" applyBorder="1" applyAlignment="1">
      <alignment horizontal="center"/>
    </xf>
    <xf numFmtId="0" fontId="8" fillId="2" borderId="43" xfId="0" applyFont="1" applyFill="1" applyBorder="1" applyAlignment="1">
      <alignment horizontal="right"/>
    </xf>
    <xf numFmtId="0" fontId="11" fillId="3" borderId="16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2" fontId="8" fillId="6" borderId="25" xfId="0" applyNumberFormat="1" applyFont="1" applyFill="1" applyBorder="1" applyAlignment="1">
      <alignment horizontal="center"/>
    </xf>
    <xf numFmtId="171" fontId="9" fillId="7" borderId="24" xfId="0" applyNumberFormat="1" applyFont="1" applyFill="1" applyBorder="1" applyAlignment="1">
      <alignment horizontal="center"/>
    </xf>
    <xf numFmtId="171" fontId="8" fillId="2" borderId="0" xfId="0" applyNumberFormat="1" applyFont="1" applyFill="1" applyAlignment="1">
      <alignment horizontal="center"/>
    </xf>
    <xf numFmtId="10" fontId="8" fillId="6" borderId="16" xfId="0" applyNumberFormat="1" applyFont="1" applyFill="1" applyBorder="1" applyAlignment="1">
      <alignment horizontal="center"/>
    </xf>
    <xf numFmtId="0" fontId="8" fillId="2" borderId="44" xfId="0" applyFont="1" applyFill="1" applyBorder="1" applyAlignment="1">
      <alignment horizontal="right"/>
    </xf>
    <xf numFmtId="0" fontId="8" fillId="7" borderId="25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2" fontId="11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24" xfId="0" applyNumberFormat="1" applyFont="1" applyFill="1" applyBorder="1" applyAlignment="1">
      <alignment horizontal="center"/>
    </xf>
    <xf numFmtId="0" fontId="9" fillId="2" borderId="24" xfId="0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0" fontId="11" fillId="3" borderId="26" xfId="0" applyFont="1" applyFill="1" applyBorder="1" applyAlignment="1" applyProtection="1">
      <alignment horizontal="center"/>
      <protection locked="0"/>
    </xf>
    <xf numFmtId="2" fontId="8" fillId="2" borderId="26" xfId="0" applyNumberFormat="1" applyFont="1" applyFill="1" applyBorder="1" applyAlignment="1">
      <alignment horizontal="center"/>
    </xf>
    <xf numFmtId="10" fontId="8" fillId="2" borderId="24" xfId="0" applyNumberFormat="1" applyFont="1" applyFill="1" applyBorder="1" applyAlignment="1">
      <alignment horizontal="center" vertical="center"/>
    </xf>
    <xf numFmtId="0" fontId="8" fillId="2" borderId="45" xfId="0" applyFont="1" applyFill="1" applyBorder="1" applyAlignment="1">
      <alignment horizontal="center"/>
    </xf>
    <xf numFmtId="2" fontId="8" fillId="2" borderId="28" xfId="0" applyNumberFormat="1" applyFont="1" applyFill="1" applyBorder="1" applyAlignment="1">
      <alignment horizontal="center"/>
    </xf>
    <xf numFmtId="10" fontId="8" fillId="2" borderId="45" xfId="0" applyNumberFormat="1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/>
    </xf>
    <xf numFmtId="0" fontId="11" fillId="3" borderId="44" xfId="0" applyFont="1" applyFill="1" applyBorder="1" applyAlignment="1" applyProtection="1">
      <alignment horizontal="center"/>
      <protection locked="0"/>
    </xf>
    <xf numFmtId="2" fontId="8" fillId="2" borderId="24" xfId="0" applyNumberFormat="1" applyFont="1" applyFill="1" applyBorder="1" applyAlignment="1">
      <alignment horizontal="center"/>
    </xf>
    <xf numFmtId="10" fontId="8" fillId="2" borderId="27" xfId="0" applyNumberFormat="1" applyFont="1" applyFill="1" applyBorder="1" applyAlignment="1">
      <alignment horizontal="center" vertical="center"/>
    </xf>
    <xf numFmtId="2" fontId="8" fillId="2" borderId="45" xfId="0" applyNumberFormat="1" applyFont="1" applyFill="1" applyBorder="1" applyAlignment="1">
      <alignment horizontal="center"/>
    </xf>
    <xf numFmtId="10" fontId="8" fillId="2" borderId="29" xfId="0" applyNumberFormat="1" applyFont="1" applyFill="1" applyBorder="1" applyAlignment="1">
      <alignment horizontal="center" vertical="center"/>
    </xf>
    <xf numFmtId="2" fontId="8" fillId="2" borderId="25" xfId="0" applyNumberFormat="1" applyFont="1" applyFill="1" applyBorder="1" applyAlignment="1">
      <alignment horizontal="center"/>
    </xf>
    <xf numFmtId="10" fontId="8" fillId="2" borderId="46" xfId="0" applyNumberFormat="1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/>
    </xf>
    <xf numFmtId="0" fontId="10" fillId="2" borderId="46" xfId="0" applyFont="1" applyFill="1" applyBorder="1" applyAlignment="1">
      <alignment horizontal="center"/>
    </xf>
    <xf numFmtId="10" fontId="8" fillId="2" borderId="25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13" xfId="0" applyFont="1" applyFill="1" applyBorder="1" applyAlignment="1">
      <alignment horizontal="right"/>
    </xf>
    <xf numFmtId="10" fontId="11" fillId="7" borderId="14" xfId="0" applyNumberFormat="1" applyFont="1" applyFill="1" applyBorder="1" applyAlignment="1">
      <alignment horizontal="center"/>
    </xf>
    <xf numFmtId="0" fontId="8" fillId="2" borderId="16" xfId="0" applyFont="1" applyFill="1" applyBorder="1" applyAlignment="1">
      <alignment horizontal="right"/>
    </xf>
    <xf numFmtId="10" fontId="11" fillId="6" borderId="15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17" xfId="0" applyFont="1" applyFill="1" applyBorder="1" applyAlignment="1">
      <alignment horizontal="right"/>
    </xf>
    <xf numFmtId="0" fontId="11" fillId="7" borderId="18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9" fillId="2" borderId="10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 applyProtection="1">
      <protection locked="0"/>
    </xf>
    <xf numFmtId="0" fontId="8" fillId="2" borderId="7" xfId="0" applyFont="1" applyFill="1" applyBorder="1"/>
    <xf numFmtId="0" fontId="8" fillId="2" borderId="0" xfId="0" applyFont="1" applyFill="1"/>
    <xf numFmtId="0" fontId="8" fillId="2" borderId="7" xfId="0" applyFont="1" applyFill="1" applyBorder="1"/>
    <xf numFmtId="0" fontId="9" fillId="2" borderId="11" xfId="0" applyFont="1" applyFill="1" applyBorder="1" applyProtection="1">
      <protection locked="0"/>
    </xf>
    <xf numFmtId="0" fontId="9" fillId="2" borderId="11" xfId="0" applyFont="1" applyFill="1" applyBorder="1"/>
    <xf numFmtId="0" fontId="8" fillId="2" borderId="11" xfId="0" applyFont="1" applyFill="1" applyBorder="1"/>
    <xf numFmtId="166" fontId="9" fillId="2" borderId="0" xfId="0" applyNumberFormat="1" applyFont="1" applyFill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1" fillId="3" borderId="24" xfId="0" applyNumberFormat="1" applyFont="1" applyFill="1" applyBorder="1" applyAlignment="1" applyProtection="1">
      <alignment horizontal="center" vertical="center"/>
      <protection locked="0"/>
    </xf>
    <xf numFmtId="2" fontId="11" fillId="3" borderId="45" xfId="0" applyNumberFormat="1" applyFont="1" applyFill="1" applyBorder="1" applyAlignment="1" applyProtection="1">
      <alignment horizontal="center" vertical="center"/>
      <protection locked="0"/>
    </xf>
    <xf numFmtId="2" fontId="11" fillId="3" borderId="25" xfId="0" applyNumberFormat="1" applyFont="1" applyFill="1" applyBorder="1" applyAlignment="1" applyProtection="1">
      <alignment horizontal="center" vertical="center"/>
      <protection locked="0"/>
    </xf>
    <xf numFmtId="0" fontId="9" fillId="2" borderId="44" xfId="0" applyFont="1" applyFill="1" applyBorder="1" applyAlignment="1">
      <alignment horizontal="center" vertical="center"/>
    </xf>
    <xf numFmtId="0" fontId="14" fillId="2" borderId="26" xfId="0" applyFont="1" applyFill="1" applyBorder="1" applyAlignment="1">
      <alignment horizontal="left" vertical="center" wrapText="1"/>
    </xf>
    <xf numFmtId="0" fontId="14" fillId="2" borderId="27" xfId="0" applyFont="1" applyFill="1" applyBorder="1" applyAlignment="1">
      <alignment horizontal="left" vertical="center" wrapText="1"/>
    </xf>
    <xf numFmtId="0" fontId="14" fillId="2" borderId="44" xfId="0" applyFont="1" applyFill="1" applyBorder="1" applyAlignment="1">
      <alignment horizontal="left" vertical="center" wrapText="1"/>
    </xf>
    <xf numFmtId="0" fontId="14" fillId="2" borderId="46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4" fillId="2" borderId="47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14" fillId="2" borderId="47" xfId="0" applyFont="1" applyFill="1" applyBorder="1" applyAlignment="1">
      <alignment horizontal="justify" vertical="center" wrapText="1"/>
    </xf>
    <xf numFmtId="0" fontId="14" fillId="2" borderId="23" xfId="0" applyFont="1" applyFill="1" applyBorder="1" applyAlignment="1">
      <alignment horizontal="justify" vertical="center" wrapText="1"/>
    </xf>
    <xf numFmtId="0" fontId="14" fillId="2" borderId="12" xfId="0" applyFont="1" applyFill="1" applyBorder="1" applyAlignment="1">
      <alignment horizontal="justify" vertical="center" wrapText="1"/>
    </xf>
    <xf numFmtId="0" fontId="14" fillId="2" borderId="47" xfId="0" applyFont="1" applyFill="1" applyBorder="1" applyAlignment="1">
      <alignment horizontal="left" vertical="center" wrapText="1"/>
    </xf>
    <xf numFmtId="0" fontId="14" fillId="2" borderId="23" xfId="0" applyFont="1" applyFill="1" applyBorder="1" applyAlignment="1">
      <alignment horizontal="left" vertical="center" wrapText="1"/>
    </xf>
    <xf numFmtId="0" fontId="14" fillId="2" borderId="12" xfId="0" applyFont="1" applyFill="1" applyBorder="1" applyAlignment="1">
      <alignment horizontal="left" vertical="center" wrapText="1"/>
    </xf>
    <xf numFmtId="0" fontId="9" fillId="2" borderId="19" xfId="0" applyFont="1" applyFill="1" applyBorder="1" applyAlignment="1">
      <alignment horizontal="center"/>
    </xf>
    <xf numFmtId="0" fontId="9" fillId="2" borderId="42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20" fillId="2" borderId="0" xfId="1" applyFont="1"/>
    <xf numFmtId="0" fontId="20" fillId="2" borderId="0" xfId="1" applyFont="1" applyAlignment="1">
      <alignment horizontal="center"/>
    </xf>
    <xf numFmtId="10" fontId="20" fillId="2" borderId="0" xfId="2" applyNumberFormat="1" applyFont="1"/>
    <xf numFmtId="164" fontId="20" fillId="2" borderId="0" xfId="1" applyNumberFormat="1" applyFont="1" applyAlignment="1">
      <alignment horizontal="center"/>
    </xf>
    <xf numFmtId="10" fontId="20" fillId="2" borderId="0" xfId="2" applyNumberFormat="1" applyFont="1" applyAlignment="1">
      <alignment horizontal="center"/>
    </xf>
    <xf numFmtId="0" fontId="19" fillId="2" borderId="0" xfId="1"/>
    <xf numFmtId="2" fontId="20" fillId="2" borderId="0" xfId="1" applyNumberFormat="1" applyFont="1" applyAlignment="1">
      <alignment horizontal="center"/>
    </xf>
    <xf numFmtId="0" fontId="20" fillId="2" borderId="0" xfId="1" applyFont="1" applyBorder="1" applyAlignment="1">
      <alignment horizontal="center"/>
    </xf>
    <xf numFmtId="2" fontId="20" fillId="2" borderId="0" xfId="1" applyNumberFormat="1" applyFont="1" applyBorder="1" applyAlignment="1">
      <alignment horizontal="center"/>
    </xf>
    <xf numFmtId="0" fontId="21" fillId="2" borderId="48" xfId="1" applyFont="1" applyBorder="1" applyAlignment="1">
      <alignment horizontal="center" wrapText="1"/>
    </xf>
    <xf numFmtId="0" fontId="21" fillId="2" borderId="0" xfId="1" applyFont="1" applyBorder="1" applyAlignment="1">
      <alignment horizontal="center" wrapText="1"/>
    </xf>
    <xf numFmtId="0" fontId="22" fillId="2" borderId="0" xfId="1" applyFont="1" applyAlignment="1">
      <alignment horizontal="center"/>
    </xf>
    <xf numFmtId="0" fontId="23" fillId="2" borderId="0" xfId="1" applyFont="1" applyAlignment="1">
      <alignment horizontal="right"/>
    </xf>
    <xf numFmtId="0" fontId="20" fillId="2" borderId="0" xfId="1" applyFont="1" applyAlignment="1"/>
    <xf numFmtId="10" fontId="20" fillId="2" borderId="0" xfId="2" applyNumberFormat="1" applyFont="1" applyAlignment="1"/>
    <xf numFmtId="2" fontId="20" fillId="2" borderId="0" xfId="1" applyNumberFormat="1" applyFont="1" applyAlignment="1"/>
    <xf numFmtId="0" fontId="24" fillId="2" borderId="0" xfId="1" applyFont="1" applyAlignment="1">
      <alignment horizontal="center"/>
    </xf>
    <xf numFmtId="0" fontId="24" fillId="2" borderId="0" xfId="1" applyFont="1" applyAlignment="1">
      <alignment horizontal="left"/>
    </xf>
    <xf numFmtId="0" fontId="23" fillId="2" borderId="0" xfId="1" applyFont="1"/>
    <xf numFmtId="164" fontId="23" fillId="2" borderId="49" xfId="1" applyNumberFormat="1" applyFont="1" applyBorder="1" applyAlignment="1">
      <alignment horizontal="center"/>
    </xf>
    <xf numFmtId="0" fontId="23" fillId="2" borderId="49" xfId="1" applyFont="1" applyBorder="1" applyAlignment="1">
      <alignment horizontal="center"/>
    </xf>
    <xf numFmtId="0" fontId="23" fillId="2" borderId="50" xfId="1" applyFont="1" applyBorder="1" applyAlignment="1">
      <alignment horizontal="center"/>
    </xf>
    <xf numFmtId="2" fontId="20" fillId="2" borderId="0" xfId="1" applyNumberFormat="1" applyFont="1" applyAlignment="1">
      <alignment horizontal="center" wrapText="1"/>
    </xf>
    <xf numFmtId="2" fontId="20" fillId="2" borderId="51" xfId="1" applyNumberFormat="1" applyFont="1" applyBorder="1" applyAlignment="1">
      <alignment horizontal="center"/>
    </xf>
    <xf numFmtId="10" fontId="20" fillId="2" borderId="52" xfId="1" applyNumberFormat="1" applyFont="1" applyBorder="1" applyAlignment="1">
      <alignment horizontal="center"/>
    </xf>
    <xf numFmtId="2" fontId="20" fillId="2" borderId="53" xfId="1" applyNumberFormat="1" applyFont="1" applyBorder="1" applyAlignment="1">
      <alignment horizontal="center"/>
    </xf>
    <xf numFmtId="166" fontId="20" fillId="2" borderId="0" xfId="1" applyNumberFormat="1" applyFont="1" applyAlignment="1">
      <alignment horizontal="center"/>
    </xf>
    <xf numFmtId="10" fontId="20" fillId="2" borderId="0" xfId="1" applyNumberFormat="1" applyFont="1" applyAlignment="1">
      <alignment horizontal="center"/>
    </xf>
    <xf numFmtId="166" fontId="25" fillId="2" borderId="0" xfId="1" applyNumberFormat="1" applyFont="1" applyAlignment="1">
      <alignment horizontal="center"/>
    </xf>
    <xf numFmtId="10" fontId="25" fillId="2" borderId="0" xfId="2" applyNumberFormat="1" applyFont="1" applyAlignment="1">
      <alignment horizontal="center"/>
    </xf>
    <xf numFmtId="164" fontId="25" fillId="2" borderId="0" xfId="1" applyNumberFormat="1" applyFont="1" applyAlignment="1">
      <alignment horizontal="center"/>
    </xf>
    <xf numFmtId="2" fontId="19" fillId="2" borderId="0" xfId="1" applyNumberFormat="1" applyAlignment="1">
      <alignment horizontal="center"/>
    </xf>
    <xf numFmtId="164" fontId="19" fillId="2" borderId="0" xfId="1" applyNumberFormat="1"/>
    <xf numFmtId="10" fontId="0" fillId="2" borderId="0" xfId="2" applyNumberFormat="1" applyFont="1"/>
    <xf numFmtId="2" fontId="19" fillId="2" borderId="0" xfId="1" applyNumberFormat="1"/>
    <xf numFmtId="0" fontId="19" fillId="2" borderId="0" xfId="1" applyAlignment="1">
      <alignment horizontal="right"/>
    </xf>
    <xf numFmtId="2" fontId="20" fillId="2" borderId="54" xfId="1" applyNumberFormat="1" applyFont="1" applyBorder="1" applyAlignment="1">
      <alignment horizontal="center"/>
    </xf>
    <xf numFmtId="10" fontId="20" fillId="2" borderId="55" xfId="1" applyNumberFormat="1" applyFont="1" applyBorder="1" applyAlignment="1">
      <alignment horizontal="center"/>
    </xf>
    <xf numFmtId="0" fontId="20" fillId="2" borderId="56" xfId="1" applyFont="1" applyBorder="1" applyAlignment="1">
      <alignment horizontal="right"/>
    </xf>
    <xf numFmtId="166" fontId="20" fillId="2" borderId="57" xfId="1" applyNumberFormat="1" applyFont="1" applyBorder="1" applyAlignment="1">
      <alignment horizontal="center"/>
    </xf>
    <xf numFmtId="166" fontId="20" fillId="2" borderId="58" xfId="1" applyNumberFormat="1" applyFont="1" applyBorder="1" applyAlignment="1">
      <alignment horizontal="center"/>
    </xf>
    <xf numFmtId="166" fontId="20" fillId="2" borderId="59" xfId="1" applyNumberFormat="1" applyFont="1" applyBorder="1" applyAlignment="1">
      <alignment horizontal="center"/>
    </xf>
    <xf numFmtId="0" fontId="20" fillId="2" borderId="60" xfId="1" applyFont="1" applyBorder="1" applyAlignment="1">
      <alignment horizontal="right"/>
    </xf>
    <xf numFmtId="166" fontId="23" fillId="2" borderId="61" xfId="1" applyNumberFormat="1" applyFont="1" applyBorder="1" applyAlignment="1">
      <alignment horizontal="center"/>
    </xf>
    <xf numFmtId="166" fontId="23" fillId="2" borderId="62" xfId="1" applyNumberFormat="1" applyFont="1" applyBorder="1" applyAlignment="1">
      <alignment horizontal="center"/>
    </xf>
    <xf numFmtId="166" fontId="23" fillId="2" borderId="63" xfId="1" applyNumberFormat="1" applyFont="1" applyBorder="1" applyAlignment="1">
      <alignment horizontal="center"/>
    </xf>
    <xf numFmtId="0" fontId="20" fillId="2" borderId="0" xfId="1" applyFont="1" applyBorder="1"/>
    <xf numFmtId="164" fontId="20" fillId="2" borderId="0" xfId="1" applyNumberFormat="1" applyFont="1" applyBorder="1"/>
    <xf numFmtId="0" fontId="23" fillId="2" borderId="49" xfId="1" applyFont="1" applyBorder="1" applyAlignment="1">
      <alignment horizontal="center" vertical="center"/>
    </xf>
    <xf numFmtId="0" fontId="23" fillId="2" borderId="49" xfId="1" applyFont="1" applyBorder="1" applyAlignment="1">
      <alignment horizontal="center" wrapText="1"/>
    </xf>
    <xf numFmtId="166" fontId="23" fillId="2" borderId="64" xfId="1" applyNumberFormat="1" applyFont="1" applyBorder="1" applyAlignment="1">
      <alignment horizontal="center" vertical="center"/>
    </xf>
    <xf numFmtId="165" fontId="23" fillId="2" borderId="65" xfId="1" applyNumberFormat="1" applyFont="1" applyBorder="1" applyAlignment="1">
      <alignment horizontal="center"/>
    </xf>
    <xf numFmtId="2" fontId="23" fillId="2" borderId="66" xfId="1" applyNumberFormat="1" applyFont="1" applyBorder="1" applyAlignment="1">
      <alignment horizontal="center" vertical="center"/>
    </xf>
    <xf numFmtId="166" fontId="23" fillId="2" borderId="67" xfId="1" applyNumberFormat="1" applyFont="1" applyBorder="1" applyAlignment="1">
      <alignment horizontal="center" vertical="center"/>
    </xf>
    <xf numFmtId="165" fontId="23" fillId="2" borderId="54" xfId="1" applyNumberFormat="1" applyFont="1" applyBorder="1" applyAlignment="1">
      <alignment horizontal="center"/>
    </xf>
    <xf numFmtId="2" fontId="23" fillId="2" borderId="55" xfId="1" applyNumberFormat="1" applyFont="1" applyBorder="1" applyAlignment="1">
      <alignment horizontal="center" vertical="center"/>
    </xf>
    <xf numFmtId="0" fontId="20" fillId="2" borderId="68" xfId="1" applyFont="1" applyBorder="1"/>
    <xf numFmtId="10" fontId="20" fillId="2" borderId="69" xfId="2" applyNumberFormat="1" applyFont="1" applyBorder="1"/>
    <xf numFmtId="0" fontId="23" fillId="2" borderId="70" xfId="1" applyFont="1" applyBorder="1" applyAlignment="1">
      <alignment horizontal="center"/>
    </xf>
    <xf numFmtId="0" fontId="23" fillId="2" borderId="70" xfId="1" applyFont="1" applyBorder="1" applyAlignment="1">
      <alignment horizontal="center"/>
    </xf>
    <xf numFmtId="0" fontId="20" fillId="2" borderId="70" xfId="1" applyFont="1" applyBorder="1" applyAlignment="1">
      <alignment horizontal="center"/>
    </xf>
    <xf numFmtId="0" fontId="23" fillId="2" borderId="0" xfId="1" applyFont="1" applyBorder="1" applyAlignment="1">
      <alignment horizontal="right"/>
    </xf>
    <xf numFmtId="0" fontId="20" fillId="2" borderId="71" xfId="1" quotePrefix="1" applyFont="1" applyBorder="1" applyAlignment="1"/>
    <xf numFmtId="0" fontId="20" fillId="2" borderId="71" xfId="1" applyFont="1" applyBorder="1" applyAlignment="1"/>
    <xf numFmtId="0" fontId="23" fillId="2" borderId="72" xfId="1" applyFont="1" applyBorder="1" applyAlignment="1"/>
    <xf numFmtId="0" fontId="20" fillId="2" borderId="72" xfId="1" applyFont="1" applyBorder="1" applyAlignment="1"/>
    <xf numFmtId="0" fontId="2" fillId="2" borderId="0" xfId="0" applyFont="1" applyFill="1" applyAlignment="1"/>
  </cellXfs>
  <cellStyles count="3">
    <cellStyle name="Normal" xfId="0" builtinId="0"/>
    <cellStyle name="Normal 2" xfId="1"/>
    <cellStyle name="Percent 2" xfId="2"/>
  </cellStyles>
  <dxfs count="5">
    <dxf>
      <font>
        <color rgb="FFFF0000"/>
      </font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</xdr:colOff>
      <xdr:row>0</xdr:row>
      <xdr:rowOff>1</xdr:rowOff>
    </xdr:from>
    <xdr:to>
      <xdr:col>6</xdr:col>
      <xdr:colOff>1123951</xdr:colOff>
      <xdr:row>6</xdr:row>
      <xdr:rowOff>123825</xdr:rowOff>
    </xdr:to>
    <xdr:pic>
      <xdr:nvPicPr>
        <xdr:cNvPr id="2" name="Picture 1" descr="Georg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" y="1"/>
          <a:ext cx="7419974" cy="11525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abSelected="1" view="pageBreakPreview" topLeftCell="A13" zoomScaleNormal="100" zoomScaleSheetLayoutView="100" workbookViewId="0">
      <selection activeCell="C46" sqref="C46"/>
    </sheetView>
  </sheetViews>
  <sheetFormatPr defaultRowHeight="13.5" x14ac:dyDescent="0.25"/>
  <cols>
    <col min="1" max="1" width="13.140625" style="328" bestFit="1" customWidth="1"/>
    <col min="2" max="2" width="17.85546875" style="329" bestFit="1" customWidth="1"/>
    <col min="3" max="3" width="18.85546875" style="328" customWidth="1"/>
    <col min="4" max="4" width="19.7109375" style="330" bestFit="1" customWidth="1"/>
    <col min="5" max="5" width="18.42578125" style="328" customWidth="1"/>
    <col min="6" max="6" width="6.42578125" style="333" customWidth="1"/>
    <col min="7" max="7" width="17.140625" style="333" customWidth="1"/>
    <col min="8" max="8" width="13.140625" style="333" bestFit="1" customWidth="1"/>
    <col min="9" max="9" width="11" style="333" bestFit="1" customWidth="1"/>
    <col min="10" max="10" width="15" style="333" bestFit="1" customWidth="1"/>
    <col min="11" max="11" width="7.5703125" style="333" bestFit="1" customWidth="1"/>
    <col min="12" max="12" width="13.140625" style="333" bestFit="1" customWidth="1"/>
    <col min="13" max="13" width="11" style="333" bestFit="1" customWidth="1"/>
    <col min="14" max="14" width="12.28515625" style="333" bestFit="1" customWidth="1"/>
    <col min="15" max="15" width="6.5703125" style="333" bestFit="1" customWidth="1"/>
    <col min="16" max="16384" width="9.140625" style="333"/>
  </cols>
  <sheetData>
    <row r="1" spans="1:15" x14ac:dyDescent="0.25">
      <c r="E1" s="331"/>
      <c r="F1" s="329"/>
      <c r="G1" s="331"/>
      <c r="H1" s="331"/>
      <c r="I1" s="329"/>
      <c r="J1" s="331"/>
      <c r="K1" s="332"/>
      <c r="L1" s="331"/>
      <c r="M1" s="329"/>
      <c r="N1" s="331"/>
      <c r="O1" s="329"/>
    </row>
    <row r="2" spans="1:15" x14ac:dyDescent="0.25">
      <c r="E2" s="334"/>
      <c r="F2" s="329"/>
      <c r="G2" s="334"/>
      <c r="H2" s="334"/>
      <c r="I2" s="329"/>
      <c r="J2" s="334"/>
      <c r="K2" s="332"/>
      <c r="L2" s="334"/>
      <c r="M2" s="332"/>
      <c r="N2" s="334"/>
      <c r="O2" s="332"/>
    </row>
    <row r="3" spans="1:15" x14ac:dyDescent="0.25">
      <c r="E3" s="334"/>
      <c r="F3" s="329"/>
      <c r="G3" s="334"/>
      <c r="H3" s="334"/>
      <c r="I3" s="329"/>
      <c r="J3" s="334"/>
      <c r="K3" s="332"/>
      <c r="L3" s="334"/>
      <c r="M3" s="332"/>
      <c r="N3" s="334"/>
      <c r="O3" s="332"/>
    </row>
    <row r="4" spans="1:15" x14ac:dyDescent="0.25">
      <c r="E4" s="334"/>
      <c r="F4" s="329"/>
      <c r="G4" s="334"/>
      <c r="H4" s="334"/>
      <c r="I4" s="329"/>
      <c r="J4" s="334"/>
      <c r="K4" s="332"/>
      <c r="L4" s="334"/>
      <c r="M4" s="332"/>
      <c r="N4" s="334"/>
      <c r="O4" s="332"/>
    </row>
    <row r="5" spans="1:15" x14ac:dyDescent="0.25">
      <c r="E5" s="334"/>
      <c r="F5" s="329"/>
      <c r="G5" s="334"/>
      <c r="H5" s="334"/>
      <c r="I5" s="329"/>
      <c r="J5" s="334"/>
      <c r="K5" s="332"/>
      <c r="L5" s="334"/>
      <c r="M5" s="332"/>
      <c r="N5" s="334"/>
      <c r="O5" s="332"/>
    </row>
    <row r="6" spans="1:15" x14ac:dyDescent="0.25">
      <c r="E6" s="334"/>
      <c r="F6" s="335"/>
      <c r="G6" s="336"/>
      <c r="H6" s="334"/>
      <c r="I6" s="329"/>
      <c r="J6" s="334"/>
      <c r="K6" s="332"/>
      <c r="L6" s="334"/>
      <c r="M6" s="332"/>
      <c r="N6" s="334"/>
      <c r="O6" s="332"/>
    </row>
    <row r="7" spans="1:15" x14ac:dyDescent="0.25">
      <c r="E7" s="334"/>
      <c r="F7" s="335"/>
      <c r="G7" s="336"/>
      <c r="H7" s="334"/>
      <c r="I7" s="329"/>
      <c r="J7" s="334"/>
      <c r="K7" s="332"/>
      <c r="L7" s="334"/>
      <c r="M7" s="332"/>
      <c r="N7" s="334"/>
      <c r="O7" s="332"/>
    </row>
    <row r="8" spans="1:15" ht="19.5" customHeight="1" x14ac:dyDescent="0.25">
      <c r="A8" s="337" t="s">
        <v>31</v>
      </c>
      <c r="B8" s="338"/>
      <c r="C8" s="338"/>
      <c r="D8" s="338"/>
      <c r="E8" s="338"/>
      <c r="F8" s="338"/>
      <c r="G8" s="338"/>
      <c r="H8" s="334"/>
      <c r="I8" s="329"/>
      <c r="J8" s="334"/>
      <c r="K8" s="332"/>
      <c r="L8" s="334"/>
      <c r="M8" s="332"/>
      <c r="N8" s="334"/>
      <c r="O8" s="332"/>
    </row>
    <row r="9" spans="1:15" ht="16.5" x14ac:dyDescent="0.3">
      <c r="A9" s="339" t="s">
        <v>32</v>
      </c>
      <c r="B9" s="339"/>
      <c r="C9" s="339"/>
      <c r="D9" s="339"/>
      <c r="E9" s="339"/>
      <c r="F9" s="339"/>
      <c r="G9" s="339"/>
      <c r="H9" s="334"/>
      <c r="I9" s="329"/>
      <c r="J9" s="334"/>
      <c r="K9" s="332"/>
      <c r="L9" s="334"/>
      <c r="M9" s="332"/>
      <c r="N9" s="334"/>
      <c r="O9" s="332"/>
    </row>
    <row r="10" spans="1:15" ht="15" x14ac:dyDescent="0.3">
      <c r="A10" s="340" t="s">
        <v>33</v>
      </c>
      <c r="B10" s="340"/>
      <c r="C10" s="52" t="s">
        <v>5</v>
      </c>
      <c r="D10" s="342"/>
      <c r="E10" s="343"/>
      <c r="F10" s="341"/>
      <c r="G10" s="343"/>
      <c r="H10" s="334"/>
      <c r="I10" s="329"/>
      <c r="J10" s="334"/>
      <c r="K10" s="332"/>
      <c r="L10" s="334"/>
      <c r="M10" s="332"/>
      <c r="N10" s="334"/>
      <c r="O10" s="332"/>
    </row>
    <row r="11" spans="1:15" ht="15" x14ac:dyDescent="0.3">
      <c r="A11" s="340" t="s">
        <v>34</v>
      </c>
      <c r="B11" s="340"/>
      <c r="C11" s="52" t="s">
        <v>7</v>
      </c>
      <c r="D11" s="342"/>
      <c r="E11" s="343"/>
      <c r="F11" s="341"/>
      <c r="G11" s="343"/>
      <c r="H11" s="334"/>
      <c r="I11" s="329"/>
      <c r="J11" s="334"/>
      <c r="K11" s="332"/>
      <c r="L11" s="334"/>
      <c r="M11" s="332"/>
      <c r="N11" s="334"/>
      <c r="O11" s="332"/>
    </row>
    <row r="12" spans="1:15" ht="15" x14ac:dyDescent="0.3">
      <c r="A12" s="340" t="s">
        <v>35</v>
      </c>
      <c r="B12" s="340"/>
      <c r="C12" s="52" t="s">
        <v>9</v>
      </c>
      <c r="D12" s="342"/>
      <c r="E12" s="343"/>
      <c r="F12" s="341"/>
      <c r="G12" s="343"/>
      <c r="H12" s="334"/>
      <c r="I12" s="329"/>
      <c r="J12" s="334"/>
      <c r="K12" s="332"/>
      <c r="L12" s="334"/>
      <c r="M12" s="332"/>
      <c r="N12" s="334"/>
      <c r="O12" s="332"/>
    </row>
    <row r="13" spans="1:15" ht="15" customHeight="1" x14ac:dyDescent="0.3">
      <c r="A13" s="340" t="s">
        <v>36</v>
      </c>
      <c r="B13" s="340"/>
      <c r="C13" s="394" t="s">
        <v>11</v>
      </c>
      <c r="D13" s="341"/>
      <c r="E13" s="341"/>
      <c r="F13" s="341"/>
      <c r="G13" s="341"/>
      <c r="H13" s="334"/>
      <c r="I13" s="329"/>
      <c r="J13" s="334"/>
      <c r="K13" s="332"/>
      <c r="L13" s="334"/>
      <c r="M13" s="332"/>
      <c r="N13" s="334"/>
      <c r="O13" s="332"/>
    </row>
    <row r="14" spans="1:15" ht="15" x14ac:dyDescent="0.3">
      <c r="A14" s="340" t="s">
        <v>37</v>
      </c>
      <c r="B14" s="340"/>
      <c r="C14" s="53" t="s">
        <v>12</v>
      </c>
      <c r="D14" s="328"/>
      <c r="E14" s="334"/>
      <c r="F14" s="329"/>
      <c r="G14" s="334"/>
      <c r="H14" s="334"/>
      <c r="I14" s="329"/>
      <c r="J14" s="334"/>
      <c r="K14" s="332"/>
      <c r="L14" s="334"/>
      <c r="M14" s="332"/>
      <c r="N14" s="334"/>
      <c r="O14" s="332"/>
    </row>
    <row r="15" spans="1:15" ht="15" x14ac:dyDescent="0.3">
      <c r="A15" s="340" t="s">
        <v>38</v>
      </c>
      <c r="B15" s="340"/>
      <c r="C15" s="53" t="s">
        <v>39</v>
      </c>
      <c r="D15" s="328"/>
      <c r="E15" s="334"/>
      <c r="F15" s="329"/>
      <c r="G15" s="334"/>
      <c r="H15" s="334"/>
      <c r="I15" s="329"/>
      <c r="J15" s="334"/>
      <c r="K15" s="332"/>
      <c r="L15" s="334"/>
      <c r="M15" s="332"/>
      <c r="N15" s="334"/>
      <c r="O15" s="332"/>
    </row>
    <row r="16" spans="1:15" x14ac:dyDescent="0.25">
      <c r="B16" s="328"/>
      <c r="D16" s="328"/>
      <c r="E16" s="334"/>
      <c r="F16" s="329"/>
      <c r="G16" s="334"/>
      <c r="H16" s="334"/>
      <c r="I16" s="329"/>
      <c r="J16" s="334"/>
      <c r="K16" s="332"/>
      <c r="L16" s="334"/>
      <c r="M16" s="332"/>
      <c r="N16" s="334"/>
      <c r="O16" s="332"/>
    </row>
    <row r="17" spans="1:15" ht="15" x14ac:dyDescent="0.3">
      <c r="A17" s="344" t="s">
        <v>1</v>
      </c>
      <c r="B17" s="344"/>
      <c r="C17" s="345" t="s">
        <v>40</v>
      </c>
      <c r="D17" s="328"/>
      <c r="E17" s="334"/>
      <c r="F17" s="329"/>
      <c r="G17" s="334"/>
      <c r="H17" s="334"/>
      <c r="I17" s="329"/>
      <c r="J17" s="334"/>
      <c r="K17" s="332"/>
      <c r="L17" s="334"/>
      <c r="M17" s="332"/>
      <c r="N17" s="334"/>
      <c r="O17" s="332"/>
    </row>
    <row r="18" spans="1:15" ht="15.75" thickBot="1" x14ac:dyDescent="0.35">
      <c r="A18" s="346"/>
      <c r="B18" s="328"/>
      <c r="D18" s="328"/>
      <c r="E18" s="334"/>
      <c r="F18" s="329"/>
      <c r="G18" s="334"/>
      <c r="H18" s="334"/>
      <c r="I18" s="329"/>
      <c r="J18" s="334"/>
      <c r="K18" s="332"/>
      <c r="L18" s="334"/>
      <c r="M18" s="332"/>
      <c r="N18" s="334"/>
      <c r="O18" s="332"/>
    </row>
    <row r="19" spans="1:15" ht="15.75" thickBot="1" x14ac:dyDescent="0.35">
      <c r="B19" s="347" t="s">
        <v>111</v>
      </c>
      <c r="C19" s="348" t="s">
        <v>112</v>
      </c>
      <c r="D19" s="347" t="s">
        <v>113</v>
      </c>
      <c r="E19" s="349" t="s">
        <v>41</v>
      </c>
      <c r="G19" s="334"/>
      <c r="H19" s="350"/>
      <c r="I19" s="329"/>
      <c r="J19" s="334"/>
      <c r="K19" s="332"/>
      <c r="L19" s="350"/>
      <c r="M19" s="332"/>
      <c r="N19" s="350"/>
      <c r="O19" s="332"/>
    </row>
    <row r="20" spans="1:15" x14ac:dyDescent="0.25">
      <c r="B20" s="54">
        <v>13385.3</v>
      </c>
      <c r="C20" s="55">
        <v>12064.5</v>
      </c>
      <c r="D20" s="351">
        <f>B20-C20</f>
        <v>1320.7999999999993</v>
      </c>
      <c r="E20" s="352">
        <f t="shared" ref="E20:E39" si="0">(D20-$D$42)/$D$42</f>
        <v>3.6016594988065339E-3</v>
      </c>
      <c r="G20" s="334"/>
      <c r="H20" s="350"/>
      <c r="I20" s="329"/>
      <c r="J20" s="334"/>
      <c r="K20" s="332"/>
      <c r="L20" s="350"/>
      <c r="M20" s="332"/>
      <c r="N20" s="350"/>
      <c r="O20" s="332"/>
    </row>
    <row r="21" spans="1:15" x14ac:dyDescent="0.25">
      <c r="B21" s="56">
        <v>13030.47</v>
      </c>
      <c r="C21" s="57">
        <v>11702.4</v>
      </c>
      <c r="D21" s="353">
        <f t="shared" ref="D21:D39" si="1">B21-C21</f>
        <v>1328.0699999999997</v>
      </c>
      <c r="E21" s="352">
        <f t="shared" si="0"/>
        <v>9.1257237511965742E-3</v>
      </c>
      <c r="G21" s="334"/>
      <c r="H21" s="350"/>
      <c r="I21" s="329"/>
      <c r="J21" s="334"/>
      <c r="K21" s="332"/>
      <c r="L21" s="350"/>
      <c r="M21" s="332"/>
      <c r="N21" s="350"/>
      <c r="O21" s="332"/>
    </row>
    <row r="22" spans="1:15" x14ac:dyDescent="0.25">
      <c r="B22" s="56">
        <v>12960.56</v>
      </c>
      <c r="C22" s="57">
        <v>11760.18</v>
      </c>
      <c r="D22" s="353">
        <f t="shared" si="1"/>
        <v>1200.3799999999992</v>
      </c>
      <c r="E22" s="352">
        <f t="shared" si="0"/>
        <v>-8.7898728021519351E-2</v>
      </c>
      <c r="G22" s="334"/>
      <c r="H22" s="350"/>
      <c r="I22" s="329"/>
      <c r="J22" s="334"/>
      <c r="K22" s="332"/>
      <c r="L22" s="350"/>
      <c r="M22" s="332"/>
      <c r="N22" s="350"/>
      <c r="O22" s="332"/>
    </row>
    <row r="23" spans="1:15" x14ac:dyDescent="0.25">
      <c r="B23" s="56">
        <v>13071.56</v>
      </c>
      <c r="C23" s="57">
        <v>11634.21</v>
      </c>
      <c r="D23" s="353">
        <f t="shared" si="1"/>
        <v>1437.3500000000004</v>
      </c>
      <c r="E23" s="352">
        <f t="shared" si="0"/>
        <v>9.2161451605550226E-2</v>
      </c>
      <c r="G23" s="334"/>
      <c r="H23" s="350"/>
      <c r="I23" s="329"/>
      <c r="J23" s="334"/>
      <c r="K23" s="332"/>
      <c r="L23" s="350"/>
      <c r="M23" s="332"/>
      <c r="N23" s="350"/>
      <c r="O23" s="332"/>
    </row>
    <row r="24" spans="1:15" x14ac:dyDescent="0.25">
      <c r="B24" s="56">
        <v>13234.37</v>
      </c>
      <c r="C24" s="57">
        <v>11923.34</v>
      </c>
      <c r="D24" s="353">
        <f t="shared" si="1"/>
        <v>1311.0300000000007</v>
      </c>
      <c r="E24" s="352">
        <f t="shared" si="0"/>
        <v>-3.8220141938811992E-3</v>
      </c>
      <c r="G24" s="334"/>
      <c r="H24" s="350"/>
      <c r="I24" s="329"/>
      <c r="J24" s="334"/>
      <c r="K24" s="332"/>
      <c r="L24" s="350"/>
      <c r="M24" s="332"/>
      <c r="N24" s="350"/>
      <c r="O24" s="332"/>
    </row>
    <row r="25" spans="1:15" x14ac:dyDescent="0.25">
      <c r="B25" s="56">
        <v>13222.48</v>
      </c>
      <c r="C25" s="57">
        <v>11914.19</v>
      </c>
      <c r="D25" s="353">
        <f t="shared" si="1"/>
        <v>1308.2899999999991</v>
      </c>
      <c r="E25" s="352">
        <f t="shared" si="0"/>
        <v>-5.9039861404502009E-3</v>
      </c>
      <c r="G25" s="334"/>
      <c r="H25" s="350"/>
      <c r="I25" s="329"/>
      <c r="J25" s="334"/>
      <c r="K25" s="332"/>
      <c r="L25" s="350"/>
      <c r="M25" s="332"/>
      <c r="N25" s="350"/>
      <c r="O25" s="332"/>
    </row>
    <row r="26" spans="1:15" x14ac:dyDescent="0.25">
      <c r="B26" s="56">
        <v>13135.09</v>
      </c>
      <c r="C26" s="57">
        <v>11818.95</v>
      </c>
      <c r="D26" s="353">
        <f t="shared" si="1"/>
        <v>1316.1399999999994</v>
      </c>
      <c r="E26" s="352">
        <f t="shared" si="0"/>
        <v>6.0787502089169563E-5</v>
      </c>
      <c r="G26" s="334"/>
      <c r="H26" s="350"/>
      <c r="I26" s="329"/>
      <c r="J26" s="334"/>
      <c r="K26" s="332"/>
      <c r="L26" s="350"/>
      <c r="M26" s="332"/>
      <c r="N26" s="350"/>
      <c r="O26" s="332"/>
    </row>
    <row r="27" spans="1:15" x14ac:dyDescent="0.25">
      <c r="B27" s="56">
        <v>13032.56</v>
      </c>
      <c r="C27" s="57">
        <v>11716.93</v>
      </c>
      <c r="D27" s="353">
        <f t="shared" si="1"/>
        <v>1315.6299999999992</v>
      </c>
      <c r="E27" s="352">
        <f t="shared" si="0"/>
        <v>-3.2673282373200751E-4</v>
      </c>
      <c r="G27" s="334"/>
      <c r="H27" s="350"/>
      <c r="I27" s="329"/>
      <c r="J27" s="334"/>
      <c r="K27" s="332"/>
      <c r="L27" s="350"/>
      <c r="M27" s="332"/>
      <c r="N27" s="350"/>
      <c r="O27" s="332"/>
    </row>
    <row r="28" spans="1:15" x14ac:dyDescent="0.25">
      <c r="B28" s="56">
        <v>13123.89</v>
      </c>
      <c r="C28" s="57">
        <v>11792.47</v>
      </c>
      <c r="D28" s="353">
        <f t="shared" si="1"/>
        <v>1331.42</v>
      </c>
      <c r="E28" s="352">
        <f t="shared" si="0"/>
        <v>1.1671200401197611E-2</v>
      </c>
      <c r="G28" s="334"/>
      <c r="H28" s="350"/>
      <c r="I28" s="329"/>
      <c r="J28" s="334"/>
      <c r="K28" s="332"/>
      <c r="L28" s="350"/>
      <c r="M28" s="332"/>
      <c r="N28" s="350"/>
      <c r="O28" s="332"/>
    </row>
    <row r="29" spans="1:15" x14ac:dyDescent="0.25">
      <c r="B29" s="58">
        <v>13081.53</v>
      </c>
      <c r="C29" s="57">
        <v>11756.5</v>
      </c>
      <c r="D29" s="353">
        <f t="shared" si="1"/>
        <v>1325.0300000000007</v>
      </c>
      <c r="E29" s="352">
        <f t="shared" si="0"/>
        <v>6.8157986717936186E-3</v>
      </c>
      <c r="G29" s="334"/>
      <c r="H29" s="350"/>
      <c r="I29" s="329"/>
      <c r="J29" s="334"/>
      <c r="K29" s="332"/>
      <c r="L29" s="350"/>
      <c r="M29" s="332"/>
      <c r="N29" s="350"/>
      <c r="O29" s="332"/>
    </row>
    <row r="30" spans="1:15" x14ac:dyDescent="0.25">
      <c r="B30" s="58">
        <v>13131.8</v>
      </c>
      <c r="C30" s="57">
        <v>11820.65</v>
      </c>
      <c r="D30" s="353">
        <f t="shared" si="1"/>
        <v>1311.1499999999996</v>
      </c>
      <c r="E30" s="352">
        <f t="shared" si="0"/>
        <v>-3.7308329407476173E-3</v>
      </c>
      <c r="G30" s="354"/>
      <c r="H30" s="354"/>
      <c r="I30" s="354"/>
      <c r="J30" s="354"/>
      <c r="K30" s="332"/>
      <c r="L30" s="354"/>
      <c r="M30" s="355"/>
      <c r="N30" s="354"/>
      <c r="O30" s="355"/>
    </row>
    <row r="31" spans="1:15" x14ac:dyDescent="0.25">
      <c r="B31" s="58">
        <v>13432.66</v>
      </c>
      <c r="C31" s="57">
        <v>12124.8</v>
      </c>
      <c r="D31" s="353">
        <f t="shared" si="1"/>
        <v>1307.8600000000006</v>
      </c>
      <c r="E31" s="352">
        <f t="shared" si="0"/>
        <v>-6.2307189641804808E-3</v>
      </c>
      <c r="G31" s="354"/>
      <c r="H31" s="354"/>
      <c r="I31" s="354"/>
      <c r="J31" s="354"/>
      <c r="K31" s="332"/>
      <c r="L31" s="354"/>
      <c r="M31" s="354"/>
      <c r="N31" s="354"/>
      <c r="O31" s="354"/>
    </row>
    <row r="32" spans="1:15" x14ac:dyDescent="0.25">
      <c r="B32" s="58">
        <v>13395.57</v>
      </c>
      <c r="C32" s="57">
        <v>12079.04</v>
      </c>
      <c r="D32" s="353">
        <f t="shared" si="1"/>
        <v>1316.5299999999988</v>
      </c>
      <c r="E32" s="352">
        <f t="shared" si="0"/>
        <v>3.5712657477538292E-4</v>
      </c>
      <c r="G32" s="356"/>
      <c r="H32" s="356"/>
      <c r="I32" s="356"/>
      <c r="J32" s="356"/>
      <c r="K32" s="357"/>
      <c r="L32" s="356"/>
      <c r="M32" s="356"/>
      <c r="N32" s="358"/>
      <c r="O32" s="356"/>
    </row>
    <row r="33" spans="1:15" x14ac:dyDescent="0.25">
      <c r="B33" s="58">
        <v>13166.79</v>
      </c>
      <c r="C33" s="57">
        <v>11865.29</v>
      </c>
      <c r="D33" s="353">
        <f t="shared" si="1"/>
        <v>1301.5</v>
      </c>
      <c r="E33" s="352">
        <f t="shared" si="0"/>
        <v>-1.1063325380301768E-2</v>
      </c>
      <c r="G33" s="359"/>
      <c r="H33" s="360"/>
      <c r="I33" s="360"/>
      <c r="J33" s="359"/>
      <c r="K33" s="361"/>
      <c r="L33" s="362"/>
      <c r="M33" s="360"/>
      <c r="N33" s="362"/>
      <c r="O33" s="360"/>
    </row>
    <row r="34" spans="1:15" x14ac:dyDescent="0.25">
      <c r="B34" s="58">
        <v>13245.24</v>
      </c>
      <c r="C34" s="57">
        <v>11915.35</v>
      </c>
      <c r="D34" s="353">
        <f t="shared" si="1"/>
        <v>1329.8899999999994</v>
      </c>
      <c r="E34" s="352">
        <f t="shared" si="0"/>
        <v>1.0508639423734079E-2</v>
      </c>
      <c r="G34" s="359"/>
      <c r="J34" s="359"/>
      <c r="K34" s="361"/>
      <c r="L34" s="362"/>
      <c r="N34" s="362"/>
    </row>
    <row r="35" spans="1:15" x14ac:dyDescent="0.25">
      <c r="B35" s="58">
        <v>13275.02</v>
      </c>
      <c r="C35" s="57">
        <v>11744.78</v>
      </c>
      <c r="D35" s="353">
        <f t="shared" si="1"/>
        <v>1530.2399999999998</v>
      </c>
      <c r="E35" s="352">
        <f t="shared" si="0"/>
        <v>0.16274333996930218</v>
      </c>
      <c r="G35" s="363"/>
      <c r="H35" s="363"/>
    </row>
    <row r="36" spans="1:15" x14ac:dyDescent="0.25">
      <c r="B36" s="58">
        <v>13230.18</v>
      </c>
      <c r="C36" s="57">
        <v>11943.19</v>
      </c>
      <c r="D36" s="353">
        <f t="shared" si="1"/>
        <v>1286.9899999999998</v>
      </c>
      <c r="E36" s="352">
        <f t="shared" si="0"/>
        <v>-2.2088658571797763E-2</v>
      </c>
    </row>
    <row r="37" spans="1:15" x14ac:dyDescent="0.25">
      <c r="B37" s="58">
        <v>13421.15</v>
      </c>
      <c r="C37" s="57">
        <v>12111.57</v>
      </c>
      <c r="D37" s="353">
        <f t="shared" si="1"/>
        <v>1309.58</v>
      </c>
      <c r="E37" s="352">
        <f t="shared" si="0"/>
        <v>-4.9237876692552153E-3</v>
      </c>
    </row>
    <row r="38" spans="1:15" x14ac:dyDescent="0.25">
      <c r="B38" s="58">
        <v>13094.68</v>
      </c>
      <c r="C38" s="57">
        <v>11988.16</v>
      </c>
      <c r="D38" s="353">
        <f t="shared" si="1"/>
        <v>1106.5200000000004</v>
      </c>
      <c r="E38" s="352">
        <f t="shared" si="0"/>
        <v>-0.15921766484810687</v>
      </c>
    </row>
    <row r="39" spans="1:15" ht="14.25" thickBot="1" x14ac:dyDescent="0.3">
      <c r="A39" s="354"/>
      <c r="B39" s="59">
        <v>12864.29</v>
      </c>
      <c r="C39" s="60">
        <v>11537.49</v>
      </c>
      <c r="D39" s="364">
        <f t="shared" si="1"/>
        <v>1326.8000000000011</v>
      </c>
      <c r="E39" s="365">
        <f t="shared" si="0"/>
        <v>8.1607221555256952E-3</v>
      </c>
    </row>
    <row r="40" spans="1:15" ht="14.25" thickBot="1" x14ac:dyDescent="0.3">
      <c r="B40" s="328"/>
      <c r="D40" s="332"/>
      <c r="G40" s="334"/>
    </row>
    <row r="41" spans="1:15" x14ac:dyDescent="0.25">
      <c r="A41" s="366" t="s">
        <v>42</v>
      </c>
      <c r="B41" s="367">
        <f>SUM(B20:B39)</f>
        <v>263535.18999999994</v>
      </c>
      <c r="C41" s="368">
        <f>SUM(C20:C39)</f>
        <v>237213.99000000002</v>
      </c>
      <c r="D41" s="369">
        <f>SUM(D20:D39)</f>
        <v>26321.199999999997</v>
      </c>
    </row>
    <row r="42" spans="1:15" ht="15.75" thickBot="1" x14ac:dyDescent="0.35">
      <c r="A42" s="370" t="s">
        <v>43</v>
      </c>
      <c r="B42" s="371">
        <f>AVERAGE(B20:B39)</f>
        <v>13176.759499999996</v>
      </c>
      <c r="C42" s="372">
        <f>AVERAGE(C20:C39)</f>
        <v>11860.699500000001</v>
      </c>
      <c r="D42" s="373">
        <f>AVERAGE(D20:D39)</f>
        <v>1316.06</v>
      </c>
    </row>
    <row r="43" spans="1:15" x14ac:dyDescent="0.25">
      <c r="A43" s="374"/>
      <c r="B43" s="375"/>
      <c r="C43" s="375"/>
      <c r="D43" s="328"/>
    </row>
    <row r="44" spans="1:15" ht="14.25" thickBot="1" x14ac:dyDescent="0.3">
      <c r="A44" s="374"/>
      <c r="B44" s="374"/>
      <c r="C44" s="374"/>
      <c r="D44" s="328"/>
    </row>
    <row r="45" spans="1:15" ht="30.75" thickBot="1" x14ac:dyDescent="0.35">
      <c r="B45" s="376" t="s">
        <v>43</v>
      </c>
      <c r="C45" s="377" t="s">
        <v>44</v>
      </c>
    </row>
    <row r="46" spans="1:15" ht="15" x14ac:dyDescent="0.3">
      <c r="B46" s="378">
        <f>D42</f>
        <v>1316.06</v>
      </c>
      <c r="C46" s="379">
        <v>-0.1</v>
      </c>
      <c r="D46" s="380">
        <f>D42*0.9</f>
        <v>1184.454</v>
      </c>
    </row>
    <row r="47" spans="1:15" ht="15.75" thickBot="1" x14ac:dyDescent="0.35">
      <c r="B47" s="381"/>
      <c r="C47" s="382">
        <v>0.1</v>
      </c>
      <c r="D47" s="383">
        <f>D42*1.1</f>
        <v>1447.6660000000002</v>
      </c>
    </row>
    <row r="48" spans="1:15" ht="14.25" thickBot="1" x14ac:dyDescent="0.3">
      <c r="A48" s="384"/>
      <c r="D48" s="385"/>
    </row>
    <row r="49" spans="1:7" ht="15" x14ac:dyDescent="0.3">
      <c r="B49" s="386" t="s">
        <v>26</v>
      </c>
      <c r="C49" s="386"/>
      <c r="D49" s="328"/>
      <c r="E49" s="387" t="s">
        <v>27</v>
      </c>
      <c r="F49" s="388"/>
      <c r="G49" s="387" t="s">
        <v>28</v>
      </c>
    </row>
    <row r="50" spans="1:7" ht="50.25" customHeight="1" x14ac:dyDescent="0.3">
      <c r="A50" s="389" t="s">
        <v>29</v>
      </c>
      <c r="B50" s="390"/>
      <c r="C50" s="390"/>
      <c r="D50" s="328"/>
      <c r="E50" s="390"/>
      <c r="F50" s="374"/>
      <c r="G50" s="391"/>
    </row>
    <row r="51" spans="1:7" ht="50.25" customHeight="1" x14ac:dyDescent="0.3">
      <c r="A51" s="389" t="s">
        <v>30</v>
      </c>
      <c r="B51" s="392"/>
      <c r="C51" s="392"/>
      <c r="D51" s="328"/>
      <c r="E51" s="392"/>
      <c r="F51" s="374"/>
      <c r="G51" s="393"/>
    </row>
  </sheetData>
  <sheetProtection formatCells="0" formatColumns="0"/>
  <mergeCells count="11">
    <mergeCell ref="A14:B14"/>
    <mergeCell ref="A15:B15"/>
    <mergeCell ref="A17:B17"/>
    <mergeCell ref="B46:B47"/>
    <mergeCell ref="B49:C49"/>
    <mergeCell ref="A8:G8"/>
    <mergeCell ref="A9:G9"/>
    <mergeCell ref="A10:B10"/>
    <mergeCell ref="A11:B11"/>
    <mergeCell ref="A12:B12"/>
    <mergeCell ref="A13:B13"/>
  </mergeCells>
  <conditionalFormatting sqref="E20:E39">
    <cfRule type="cellIs" dxfId="0" priority="1" operator="notBetween">
      <formula>-0.105</formula>
      <formula>0.105</formula>
    </cfRule>
  </conditionalFormatting>
  <pageMargins left="0.75" right="0.75" top="1" bottom="1" header="0.5" footer="0.5"/>
  <pageSetup scale="78" orientation="portrait" r:id="rId1"/>
  <headerFooter alignWithMargins="0">
    <oddFooter>&amp;CPage &amp;P of &amp;N&amp;R&amp;D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4" workbookViewId="0">
      <selection activeCell="C11" sqref="C1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97" t="s">
        <v>0</v>
      </c>
      <c r="B15" s="297"/>
      <c r="C15" s="297"/>
      <c r="D15" s="297"/>
      <c r="E15" s="297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8" t="s">
        <v>110</v>
      </c>
      <c r="C18" s="10"/>
      <c r="D18" s="10"/>
      <c r="E18" s="10"/>
    </row>
    <row r="19" spans="1:6" ht="16.5" customHeight="1" x14ac:dyDescent="0.3">
      <c r="A19" s="11" t="s">
        <v>6</v>
      </c>
      <c r="B19" s="12">
        <v>87.84</v>
      </c>
      <c r="C19" s="10"/>
      <c r="D19" s="10"/>
      <c r="E19" s="10"/>
    </row>
    <row r="20" spans="1:6" ht="16.5" customHeight="1" x14ac:dyDescent="0.3">
      <c r="A20" s="7" t="s">
        <v>8</v>
      </c>
      <c r="B20" s="12">
        <v>26.6</v>
      </c>
      <c r="C20" s="10"/>
      <c r="D20" s="10"/>
      <c r="E20" s="10"/>
    </row>
    <row r="21" spans="1:6" ht="16.5" customHeight="1" x14ac:dyDescent="0.3">
      <c r="A21" s="7" t="s">
        <v>10</v>
      </c>
      <c r="B21" s="13">
        <v>1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241046449</v>
      </c>
      <c r="C24" s="18">
        <v>7011.4</v>
      </c>
      <c r="D24" s="19">
        <v>0.9</v>
      </c>
      <c r="E24" s="20">
        <v>5.9</v>
      </c>
    </row>
    <row r="25" spans="1:6" ht="16.5" customHeight="1" x14ac:dyDescent="0.3">
      <c r="A25" s="17">
        <v>2</v>
      </c>
      <c r="B25" s="18">
        <v>241557143</v>
      </c>
      <c r="C25" s="18">
        <v>7059</v>
      </c>
      <c r="D25" s="19">
        <v>0.9</v>
      </c>
      <c r="E25" s="19">
        <v>5.9</v>
      </c>
    </row>
    <row r="26" spans="1:6" ht="16.5" customHeight="1" x14ac:dyDescent="0.3">
      <c r="A26" s="17">
        <v>3</v>
      </c>
      <c r="B26" s="18">
        <v>241259488</v>
      </c>
      <c r="C26" s="18">
        <v>7046.9</v>
      </c>
      <c r="D26" s="19">
        <v>0.9</v>
      </c>
      <c r="E26" s="19">
        <v>5.9</v>
      </c>
    </row>
    <row r="27" spans="1:6" ht="16.5" customHeight="1" x14ac:dyDescent="0.3">
      <c r="A27" s="17">
        <v>4</v>
      </c>
      <c r="B27" s="18">
        <v>240460079</v>
      </c>
      <c r="C27" s="18">
        <v>7060.2</v>
      </c>
      <c r="D27" s="19">
        <v>0.9</v>
      </c>
      <c r="E27" s="19">
        <v>5.9</v>
      </c>
    </row>
    <row r="28" spans="1:6" ht="16.5" customHeight="1" x14ac:dyDescent="0.3">
      <c r="A28" s="17">
        <v>5</v>
      </c>
      <c r="B28" s="18">
        <v>240473494</v>
      </c>
      <c r="C28" s="18">
        <v>7026.5</v>
      </c>
      <c r="D28" s="19">
        <v>0.9</v>
      </c>
      <c r="E28" s="19">
        <v>5.9</v>
      </c>
    </row>
    <row r="29" spans="1:6" ht="16.5" customHeight="1" x14ac:dyDescent="0.3">
      <c r="A29" s="17">
        <v>6</v>
      </c>
      <c r="B29" s="21">
        <v>241002993</v>
      </c>
      <c r="C29" s="21">
        <v>7040.7</v>
      </c>
      <c r="D29" s="22">
        <v>0.9</v>
      </c>
      <c r="E29" s="22">
        <v>5.9</v>
      </c>
    </row>
    <row r="30" spans="1:6" ht="16.5" customHeight="1" x14ac:dyDescent="0.3">
      <c r="A30" s="23" t="s">
        <v>18</v>
      </c>
      <c r="B30" s="24">
        <f>AVERAGE(B24:B29)</f>
        <v>240966607.66666666</v>
      </c>
      <c r="C30" s="25">
        <f>AVERAGE(C24:C29)</f>
        <v>7040.7833333333328</v>
      </c>
      <c r="D30" s="26">
        <f>AVERAGE(D24:D29)</f>
        <v>0.9</v>
      </c>
      <c r="E30" s="26">
        <f>AVERAGE(E24:E29)</f>
        <v>5.8999999999999995</v>
      </c>
    </row>
    <row r="31" spans="1:6" ht="16.5" customHeight="1" x14ac:dyDescent="0.3">
      <c r="A31" s="27" t="s">
        <v>19</v>
      </c>
      <c r="B31" s="28">
        <f>(STDEV(B24:B29)/B30)</f>
        <v>1.8012341164692584E-3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">
        <v>109</v>
      </c>
      <c r="C39" s="10"/>
      <c r="D39" s="10"/>
      <c r="E39" s="10"/>
    </row>
    <row r="40" spans="1:6" ht="16.5" customHeight="1" x14ac:dyDescent="0.3">
      <c r="A40" s="11" t="s">
        <v>6</v>
      </c>
      <c r="B40" s="12">
        <v>96.4</v>
      </c>
      <c r="C40" s="10"/>
      <c r="D40" s="10"/>
      <c r="E40" s="10"/>
    </row>
    <row r="41" spans="1:6" ht="16.5" customHeight="1" x14ac:dyDescent="0.3">
      <c r="A41" s="7" t="s">
        <v>8</v>
      </c>
      <c r="B41" s="12">
        <v>25.3</v>
      </c>
      <c r="C41" s="10"/>
      <c r="D41" s="10"/>
      <c r="E41" s="10"/>
    </row>
    <row r="42" spans="1:6" ht="16.5" customHeight="1" x14ac:dyDescent="0.3">
      <c r="A42" s="7" t="s">
        <v>10</v>
      </c>
      <c r="B42" s="13">
        <v>0.2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29552690</v>
      </c>
      <c r="C45" s="18">
        <v>9127.1</v>
      </c>
      <c r="D45" s="19">
        <v>1.1000000000000001</v>
      </c>
      <c r="E45" s="20">
        <v>3.8</v>
      </c>
    </row>
    <row r="46" spans="1:6" ht="16.5" customHeight="1" x14ac:dyDescent="0.3">
      <c r="A46" s="17">
        <v>2</v>
      </c>
      <c r="B46" s="18">
        <v>29696151</v>
      </c>
      <c r="C46" s="18">
        <v>8867.4</v>
      </c>
      <c r="D46" s="19">
        <v>1.1000000000000001</v>
      </c>
      <c r="E46" s="19">
        <v>3.8</v>
      </c>
    </row>
    <row r="47" spans="1:6" ht="16.5" customHeight="1" x14ac:dyDescent="0.3">
      <c r="A47" s="17">
        <v>3</v>
      </c>
      <c r="B47" s="18">
        <v>29664919</v>
      </c>
      <c r="C47" s="18">
        <v>8866.2999999999993</v>
      </c>
      <c r="D47" s="19">
        <v>1.1000000000000001</v>
      </c>
      <c r="E47" s="19">
        <v>3.8</v>
      </c>
    </row>
    <row r="48" spans="1:6" ht="16.5" customHeight="1" x14ac:dyDescent="0.3">
      <c r="A48" s="17">
        <v>4</v>
      </c>
      <c r="B48" s="18">
        <v>29580161</v>
      </c>
      <c r="C48" s="18">
        <v>8847.7000000000007</v>
      </c>
      <c r="D48" s="19">
        <v>1.1000000000000001</v>
      </c>
      <c r="E48" s="19">
        <v>3.8</v>
      </c>
    </row>
    <row r="49" spans="1:7" ht="16.5" customHeight="1" x14ac:dyDescent="0.3">
      <c r="A49" s="17">
        <v>5</v>
      </c>
      <c r="B49" s="18">
        <v>29623412</v>
      </c>
      <c r="C49" s="18">
        <v>8773.2000000000007</v>
      </c>
      <c r="D49" s="19">
        <v>1.2</v>
      </c>
      <c r="E49" s="19">
        <v>3.8</v>
      </c>
    </row>
    <row r="50" spans="1:7" ht="16.5" customHeight="1" x14ac:dyDescent="0.3">
      <c r="A50" s="17">
        <v>6</v>
      </c>
      <c r="B50" s="21">
        <v>29686039</v>
      </c>
      <c r="C50" s="21">
        <v>8820.2000000000007</v>
      </c>
      <c r="D50" s="22">
        <v>1.1000000000000001</v>
      </c>
      <c r="E50" s="22">
        <v>3.8</v>
      </c>
    </row>
    <row r="51" spans="1:7" ht="16.5" customHeight="1" x14ac:dyDescent="0.3">
      <c r="A51" s="23" t="s">
        <v>18</v>
      </c>
      <c r="B51" s="24">
        <f>AVERAGE(B45:B50)</f>
        <v>29633895.333333332</v>
      </c>
      <c r="C51" s="25">
        <f>AVERAGE(C45:C50)</f>
        <v>8883.65</v>
      </c>
      <c r="D51" s="26">
        <f>AVERAGE(D45:D50)</f>
        <v>1.1166666666666669</v>
      </c>
      <c r="E51" s="26">
        <f>AVERAGE(E45:E50)</f>
        <v>3.8000000000000003</v>
      </c>
    </row>
    <row r="52" spans="1:7" ht="16.5" customHeight="1" x14ac:dyDescent="0.3">
      <c r="A52" s="27" t="s">
        <v>19</v>
      </c>
      <c r="B52" s="28">
        <f>(STDEV(B45:B50)/B51)</f>
        <v>1.9762546580630448E-3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98" t="s">
        <v>26</v>
      </c>
      <c r="C59" s="298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0"/>
  <sheetViews>
    <sheetView view="pageBreakPreview" topLeftCell="A49" zoomScale="60" zoomScaleNormal="78" workbookViewId="0">
      <selection activeCell="B29" sqref="B29"/>
    </sheetView>
  </sheetViews>
  <sheetFormatPr defaultRowHeight="12.75" x14ac:dyDescent="0.2"/>
  <cols>
    <col min="1" max="1" width="55.7109375" customWidth="1"/>
    <col min="2" max="2" width="35.140625" customWidth="1"/>
    <col min="3" max="3" width="41.7109375" customWidth="1"/>
    <col min="4" max="4" width="22.85546875" customWidth="1"/>
    <col min="5" max="5" width="24.5703125" customWidth="1"/>
    <col min="6" max="6" width="25.140625" customWidth="1"/>
    <col min="7" max="7" width="34.28515625" customWidth="1"/>
    <col min="8" max="8" width="16.28515625" customWidth="1"/>
  </cols>
  <sheetData>
    <row r="1" spans="1:8" x14ac:dyDescent="0.2">
      <c r="A1" s="312" t="s">
        <v>45</v>
      </c>
      <c r="B1" s="312"/>
      <c r="C1" s="312"/>
      <c r="D1" s="312"/>
      <c r="E1" s="312"/>
      <c r="F1" s="312"/>
      <c r="G1" s="312"/>
      <c r="H1" s="312"/>
    </row>
    <row r="2" spans="1:8" x14ac:dyDescent="0.2">
      <c r="A2" s="312"/>
      <c r="B2" s="312"/>
      <c r="C2" s="312"/>
      <c r="D2" s="312"/>
      <c r="E2" s="312"/>
      <c r="F2" s="312"/>
      <c r="G2" s="312"/>
      <c r="H2" s="312"/>
    </row>
    <row r="3" spans="1:8" x14ac:dyDescent="0.2">
      <c r="A3" s="312"/>
      <c r="B3" s="312"/>
      <c r="C3" s="312"/>
      <c r="D3" s="312"/>
      <c r="E3" s="312"/>
      <c r="F3" s="312"/>
      <c r="G3" s="312"/>
      <c r="H3" s="312"/>
    </row>
    <row r="4" spans="1:8" x14ac:dyDescent="0.2">
      <c r="A4" s="312"/>
      <c r="B4" s="312"/>
      <c r="C4" s="312"/>
      <c r="D4" s="312"/>
      <c r="E4" s="312"/>
      <c r="F4" s="312"/>
      <c r="G4" s="312"/>
      <c r="H4" s="312"/>
    </row>
    <row r="5" spans="1:8" x14ac:dyDescent="0.2">
      <c r="A5" s="312"/>
      <c r="B5" s="312"/>
      <c r="C5" s="312"/>
      <c r="D5" s="312"/>
      <c r="E5" s="312"/>
      <c r="F5" s="312"/>
      <c r="G5" s="312"/>
      <c r="H5" s="312"/>
    </row>
    <row r="6" spans="1:8" x14ac:dyDescent="0.2">
      <c r="A6" s="312"/>
      <c r="B6" s="312"/>
      <c r="C6" s="312"/>
      <c r="D6" s="312"/>
      <c r="E6" s="312"/>
      <c r="F6" s="312"/>
      <c r="G6" s="312"/>
      <c r="H6" s="312"/>
    </row>
    <row r="7" spans="1:8" x14ac:dyDescent="0.2">
      <c r="A7" s="312"/>
      <c r="B7" s="312"/>
      <c r="C7" s="312"/>
      <c r="D7" s="312"/>
      <c r="E7" s="312"/>
      <c r="F7" s="312"/>
      <c r="G7" s="312"/>
      <c r="H7" s="312"/>
    </row>
    <row r="8" spans="1:8" x14ac:dyDescent="0.2">
      <c r="A8" s="313" t="s">
        <v>46</v>
      </c>
      <c r="B8" s="313"/>
      <c r="C8" s="313"/>
      <c r="D8" s="313"/>
      <c r="E8" s="313"/>
      <c r="F8" s="313"/>
      <c r="G8" s="313"/>
      <c r="H8" s="313"/>
    </row>
    <row r="9" spans="1:8" x14ac:dyDescent="0.2">
      <c r="A9" s="313"/>
      <c r="B9" s="313"/>
      <c r="C9" s="313"/>
      <c r="D9" s="313"/>
      <c r="E9" s="313"/>
      <c r="F9" s="313"/>
      <c r="G9" s="313"/>
      <c r="H9" s="313"/>
    </row>
    <row r="10" spans="1:8" x14ac:dyDescent="0.2">
      <c r="A10" s="313"/>
      <c r="B10" s="313"/>
      <c r="C10" s="313"/>
      <c r="D10" s="313"/>
      <c r="E10" s="313"/>
      <c r="F10" s="313"/>
      <c r="G10" s="313"/>
      <c r="H10" s="313"/>
    </row>
    <row r="11" spans="1:8" x14ac:dyDescent="0.2">
      <c r="A11" s="313"/>
      <c r="B11" s="313"/>
      <c r="C11" s="313"/>
      <c r="D11" s="313"/>
      <c r="E11" s="313"/>
      <c r="F11" s="313"/>
      <c r="G11" s="313"/>
      <c r="H11" s="313"/>
    </row>
    <row r="12" spans="1:8" x14ac:dyDescent="0.2">
      <c r="A12" s="313"/>
      <c r="B12" s="313"/>
      <c r="C12" s="313"/>
      <c r="D12" s="313"/>
      <c r="E12" s="313"/>
      <c r="F12" s="313"/>
      <c r="G12" s="313"/>
      <c r="H12" s="313"/>
    </row>
    <row r="13" spans="1:8" x14ac:dyDescent="0.2">
      <c r="A13" s="313"/>
      <c r="B13" s="313"/>
      <c r="C13" s="313"/>
      <c r="D13" s="313"/>
      <c r="E13" s="313"/>
      <c r="F13" s="313"/>
      <c r="G13" s="313"/>
      <c r="H13" s="313"/>
    </row>
    <row r="14" spans="1:8" x14ac:dyDescent="0.2">
      <c r="A14" s="313"/>
      <c r="B14" s="313"/>
      <c r="C14" s="313"/>
      <c r="D14" s="313"/>
      <c r="E14" s="313"/>
      <c r="F14" s="313"/>
      <c r="G14" s="313"/>
      <c r="H14" s="313"/>
    </row>
    <row r="15" spans="1:8" ht="19.5" customHeight="1" x14ac:dyDescent="0.3">
      <c r="A15" s="61"/>
      <c r="B15" s="61"/>
      <c r="C15" s="61"/>
      <c r="D15" s="61"/>
      <c r="E15" s="61"/>
      <c r="F15" s="61"/>
      <c r="G15" s="61"/>
      <c r="H15" s="61"/>
    </row>
    <row r="16" spans="1:8" ht="19.5" customHeight="1" x14ac:dyDescent="0.3">
      <c r="A16" s="314" t="s">
        <v>31</v>
      </c>
      <c r="B16" s="315"/>
      <c r="C16" s="315"/>
      <c r="D16" s="315"/>
      <c r="E16" s="315"/>
      <c r="F16" s="315"/>
      <c r="G16" s="315"/>
      <c r="H16" s="316"/>
    </row>
    <row r="17" spans="1:8" ht="18.75" customHeight="1" x14ac:dyDescent="0.3">
      <c r="A17" s="62" t="s">
        <v>47</v>
      </c>
      <c r="B17" s="62"/>
      <c r="C17" s="61"/>
      <c r="D17" s="61"/>
      <c r="E17" s="61"/>
      <c r="F17" s="61"/>
      <c r="G17" s="61"/>
      <c r="H17" s="61"/>
    </row>
    <row r="18" spans="1:8" ht="26.25" customHeight="1" x14ac:dyDescent="0.4">
      <c r="A18" s="63" t="s">
        <v>33</v>
      </c>
      <c r="B18" s="317" t="s">
        <v>5</v>
      </c>
      <c r="C18" s="317"/>
      <c r="D18" s="317"/>
      <c r="E18" s="317"/>
      <c r="F18" s="61"/>
      <c r="G18" s="61"/>
      <c r="H18" s="61"/>
    </row>
    <row r="19" spans="1:8" ht="26.25" customHeight="1" x14ac:dyDescent="0.4">
      <c r="A19" s="63" t="s">
        <v>34</v>
      </c>
      <c r="B19" s="64" t="s">
        <v>7</v>
      </c>
      <c r="C19" s="61">
        <v>8</v>
      </c>
      <c r="D19" s="61"/>
      <c r="E19" s="61"/>
      <c r="F19" s="61"/>
      <c r="G19" s="61"/>
      <c r="H19" s="61"/>
    </row>
    <row r="20" spans="1:8" ht="26.25" customHeight="1" x14ac:dyDescent="0.4">
      <c r="A20" s="63" t="s">
        <v>35</v>
      </c>
      <c r="B20" s="64" t="s">
        <v>9</v>
      </c>
      <c r="C20" s="61"/>
      <c r="D20" s="61"/>
      <c r="E20" s="61"/>
      <c r="F20" s="61"/>
      <c r="G20" s="61"/>
      <c r="H20" s="61"/>
    </row>
    <row r="21" spans="1:8" ht="26.25" customHeight="1" x14ac:dyDescent="0.4">
      <c r="A21" s="63" t="s">
        <v>36</v>
      </c>
      <c r="B21" s="318" t="s">
        <v>11</v>
      </c>
      <c r="C21" s="318"/>
      <c r="D21" s="318"/>
      <c r="E21" s="318"/>
      <c r="F21" s="318"/>
      <c r="G21" s="318"/>
      <c r="H21" s="318"/>
    </row>
    <row r="22" spans="1:8" ht="26.25" customHeight="1" x14ac:dyDescent="0.4">
      <c r="A22" s="63" t="s">
        <v>37</v>
      </c>
      <c r="B22" s="65" t="s">
        <v>12</v>
      </c>
      <c r="C22" s="61"/>
      <c r="D22" s="61"/>
      <c r="E22" s="61"/>
      <c r="F22" s="61"/>
      <c r="G22" s="61"/>
      <c r="H22" s="61"/>
    </row>
    <row r="23" spans="1:8" ht="26.25" customHeight="1" x14ac:dyDescent="0.4">
      <c r="A23" s="63" t="s">
        <v>38</v>
      </c>
      <c r="B23" s="65"/>
      <c r="C23" s="61"/>
      <c r="D23" s="61"/>
      <c r="E23" s="61"/>
      <c r="F23" s="61"/>
      <c r="G23" s="61"/>
      <c r="H23" s="61"/>
    </row>
    <row r="24" spans="1:8" ht="18.75" customHeight="1" x14ac:dyDescent="0.3">
      <c r="A24" s="63"/>
      <c r="B24" s="66"/>
      <c r="C24" s="61"/>
      <c r="D24" s="61"/>
      <c r="E24" s="61"/>
      <c r="F24" s="61"/>
      <c r="G24" s="61"/>
      <c r="H24" s="61"/>
    </row>
    <row r="25" spans="1:8" ht="18.75" customHeight="1" x14ac:dyDescent="0.3">
      <c r="A25" s="67" t="s">
        <v>1</v>
      </c>
      <c r="B25" s="66"/>
      <c r="C25" s="61"/>
      <c r="D25" s="61"/>
      <c r="E25" s="61"/>
      <c r="F25" s="61"/>
      <c r="G25" s="61"/>
      <c r="H25" s="61"/>
    </row>
    <row r="26" spans="1:8" ht="26.25" customHeight="1" x14ac:dyDescent="0.4">
      <c r="A26" s="68" t="s">
        <v>4</v>
      </c>
      <c r="B26" s="317" t="s">
        <v>108</v>
      </c>
      <c r="C26" s="317"/>
      <c r="D26" s="61"/>
      <c r="E26" s="61"/>
      <c r="F26" s="61"/>
      <c r="G26" s="61"/>
      <c r="H26" s="61"/>
    </row>
    <row r="27" spans="1:8" ht="26.25" customHeight="1" x14ac:dyDescent="0.4">
      <c r="A27" s="69" t="s">
        <v>48</v>
      </c>
      <c r="B27" s="318"/>
      <c r="C27" s="318"/>
      <c r="D27" s="61"/>
      <c r="E27" s="61"/>
      <c r="F27" s="61"/>
      <c r="G27" s="61"/>
      <c r="H27" s="61"/>
    </row>
    <row r="28" spans="1:8" ht="27" customHeight="1" x14ac:dyDescent="0.4">
      <c r="A28" s="69" t="s">
        <v>6</v>
      </c>
      <c r="B28" s="70">
        <v>87.84</v>
      </c>
      <c r="C28" s="61"/>
      <c r="D28" s="61"/>
      <c r="E28" s="61"/>
      <c r="F28" s="61"/>
      <c r="G28" s="61"/>
      <c r="H28" s="61"/>
    </row>
    <row r="29" spans="1:8" ht="27" customHeight="1" x14ac:dyDescent="0.4">
      <c r="A29" s="69" t="s">
        <v>49</v>
      </c>
      <c r="B29" s="71"/>
      <c r="C29" s="319" t="s">
        <v>50</v>
      </c>
      <c r="D29" s="320"/>
      <c r="E29" s="320"/>
      <c r="F29" s="320"/>
      <c r="G29" s="320"/>
      <c r="H29" s="321"/>
    </row>
    <row r="30" spans="1:8" ht="19.5" customHeight="1" x14ac:dyDescent="0.3">
      <c r="A30" s="69" t="s">
        <v>51</v>
      </c>
      <c r="B30" s="72">
        <f>B28-B29</f>
        <v>87.84</v>
      </c>
      <c r="C30" s="73"/>
      <c r="D30" s="73"/>
      <c r="E30" s="73"/>
      <c r="F30" s="73"/>
      <c r="G30" s="73"/>
      <c r="H30" s="74"/>
    </row>
    <row r="31" spans="1:8" ht="27" customHeight="1" x14ac:dyDescent="0.4">
      <c r="A31" s="69" t="s">
        <v>52</v>
      </c>
      <c r="B31" s="75">
        <v>1</v>
      </c>
      <c r="C31" s="322" t="s">
        <v>53</v>
      </c>
      <c r="D31" s="323"/>
      <c r="E31" s="323"/>
      <c r="F31" s="323"/>
      <c r="G31" s="323"/>
      <c r="H31" s="324"/>
    </row>
    <row r="32" spans="1:8" ht="27" customHeight="1" x14ac:dyDescent="0.4">
      <c r="A32" s="69" t="s">
        <v>54</v>
      </c>
      <c r="B32" s="75">
        <v>1</v>
      </c>
      <c r="C32" s="322" t="s">
        <v>55</v>
      </c>
      <c r="D32" s="323"/>
      <c r="E32" s="323"/>
      <c r="F32" s="323"/>
      <c r="G32" s="323"/>
      <c r="H32" s="324"/>
    </row>
    <row r="33" spans="1:8" ht="18.75" customHeight="1" x14ac:dyDescent="0.3">
      <c r="A33" s="69"/>
      <c r="B33" s="76"/>
      <c r="C33" s="77"/>
      <c r="D33" s="77"/>
      <c r="E33" s="77"/>
      <c r="F33" s="77"/>
      <c r="G33" s="77"/>
      <c r="H33" s="77"/>
    </row>
    <row r="34" spans="1:8" ht="18.75" customHeight="1" x14ac:dyDescent="0.3">
      <c r="A34" s="69" t="s">
        <v>56</v>
      </c>
      <c r="B34" s="78">
        <f>B31/B32</f>
        <v>1</v>
      </c>
      <c r="C34" s="61" t="s">
        <v>57</v>
      </c>
      <c r="D34" s="61"/>
      <c r="E34" s="61"/>
      <c r="F34" s="61"/>
      <c r="G34" s="61"/>
      <c r="H34" s="79"/>
    </row>
    <row r="35" spans="1:8" ht="19.5" customHeight="1" x14ac:dyDescent="0.3">
      <c r="A35" s="69"/>
      <c r="B35" s="72"/>
      <c r="C35" s="79"/>
      <c r="D35" s="79"/>
      <c r="E35" s="79"/>
      <c r="F35" s="79"/>
      <c r="G35" s="61"/>
      <c r="H35" s="79"/>
    </row>
    <row r="36" spans="1:8" ht="27" customHeight="1" x14ac:dyDescent="0.4">
      <c r="A36" s="80" t="s">
        <v>58</v>
      </c>
      <c r="B36" s="81">
        <v>25</v>
      </c>
      <c r="C36" s="61"/>
      <c r="D36" s="325" t="s">
        <v>59</v>
      </c>
      <c r="E36" s="326"/>
      <c r="F36" s="325" t="s">
        <v>60</v>
      </c>
      <c r="G36" s="327"/>
      <c r="H36" s="79"/>
    </row>
    <row r="37" spans="1:8" ht="26.25" customHeight="1" x14ac:dyDescent="0.4">
      <c r="A37" s="82" t="s">
        <v>61</v>
      </c>
      <c r="B37" s="83">
        <v>1</v>
      </c>
      <c r="C37" s="84" t="s">
        <v>62</v>
      </c>
      <c r="D37" s="85" t="s">
        <v>63</v>
      </c>
      <c r="E37" s="86" t="s">
        <v>64</v>
      </c>
      <c r="F37" s="85" t="s">
        <v>63</v>
      </c>
      <c r="G37" s="87" t="s">
        <v>64</v>
      </c>
      <c r="H37" s="79"/>
    </row>
    <row r="38" spans="1:8" ht="26.25" customHeight="1" x14ac:dyDescent="0.4">
      <c r="A38" s="82" t="s">
        <v>65</v>
      </c>
      <c r="B38" s="83">
        <v>1</v>
      </c>
      <c r="C38" s="88">
        <v>1</v>
      </c>
      <c r="D38" s="89">
        <v>241127233</v>
      </c>
      <c r="E38" s="90">
        <f>IF(ISBLANK(D38),"-",$D$48/$D$45*D38)</f>
        <v>257995604.8334634</v>
      </c>
      <c r="F38" s="89">
        <v>232892597</v>
      </c>
      <c r="G38" s="91">
        <f>IF(ISBLANK(F38),"-",$D$48/$F$45*F38)</f>
        <v>258918689.38730931</v>
      </c>
      <c r="H38" s="79"/>
    </row>
    <row r="39" spans="1:8" ht="26.25" customHeight="1" x14ac:dyDescent="0.4">
      <c r="A39" s="82" t="s">
        <v>66</v>
      </c>
      <c r="B39" s="83">
        <v>1</v>
      </c>
      <c r="C39" s="92">
        <v>2</v>
      </c>
      <c r="D39" s="93">
        <v>240949675</v>
      </c>
      <c r="E39" s="94">
        <f>IF(ISBLANK(D39),"-",$D$48/$D$45*D39)</f>
        <v>257805625.53069827</v>
      </c>
      <c r="F39" s="93">
        <v>234433228</v>
      </c>
      <c r="G39" s="95">
        <f>IF(ISBLANK(F39),"-",$D$48/$F$45*F39)</f>
        <v>260631488.18163708</v>
      </c>
      <c r="H39" s="79"/>
    </row>
    <row r="40" spans="1:8" ht="26.25" customHeight="1" x14ac:dyDescent="0.4">
      <c r="A40" s="82" t="s">
        <v>67</v>
      </c>
      <c r="B40" s="83">
        <v>1</v>
      </c>
      <c r="C40" s="92">
        <v>3</v>
      </c>
      <c r="D40" s="93">
        <v>240447738</v>
      </c>
      <c r="E40" s="94">
        <f>IF(ISBLANK(D40),"-",$D$48/$D$45*D40)</f>
        <v>257268574.86955088</v>
      </c>
      <c r="F40" s="93">
        <v>233016358</v>
      </c>
      <c r="G40" s="95">
        <f>IF(ISBLANK(F40),"-",$D$48/$F$45*F40)</f>
        <v>259056280.86222109</v>
      </c>
      <c r="H40" s="61"/>
    </row>
    <row r="41" spans="1:8" ht="26.25" customHeight="1" x14ac:dyDescent="0.4">
      <c r="A41" s="82" t="s">
        <v>68</v>
      </c>
      <c r="B41" s="83">
        <v>1</v>
      </c>
      <c r="C41" s="96">
        <v>4</v>
      </c>
      <c r="D41" s="97"/>
      <c r="E41" s="98" t="str">
        <f>IF(ISBLANK(D41),"-",$D$48/$D$45*D41)</f>
        <v>-</v>
      </c>
      <c r="F41" s="97"/>
      <c r="G41" s="99" t="str">
        <f>IF(ISBLANK(F41),"-",$D$48/$F$45*F41)</f>
        <v>-</v>
      </c>
      <c r="H41" s="61"/>
    </row>
    <row r="42" spans="1:8" ht="27" customHeight="1" x14ac:dyDescent="0.4">
      <c r="A42" s="82" t="s">
        <v>69</v>
      </c>
      <c r="B42" s="83">
        <v>1</v>
      </c>
      <c r="C42" s="100" t="s">
        <v>70</v>
      </c>
      <c r="D42" s="101">
        <f>AVERAGE(D38:D41)</f>
        <v>240841548.66666666</v>
      </c>
      <c r="E42" s="102">
        <f>AVERAGE(E38:E41)</f>
        <v>257689935.07790419</v>
      </c>
      <c r="F42" s="101">
        <f>AVERAGE(F38:F41)</f>
        <v>233447394.33333334</v>
      </c>
      <c r="G42" s="103">
        <f>AVERAGE(G38:G41)</f>
        <v>259535486.1437225</v>
      </c>
      <c r="H42" s="104"/>
    </row>
    <row r="43" spans="1:8" ht="26.25" customHeight="1" x14ac:dyDescent="0.4">
      <c r="A43" s="82" t="s">
        <v>71</v>
      </c>
      <c r="B43" s="83">
        <v>1</v>
      </c>
      <c r="C43" s="105" t="s">
        <v>72</v>
      </c>
      <c r="D43" s="106">
        <v>26.6</v>
      </c>
      <c r="E43" s="107"/>
      <c r="F43" s="106">
        <v>25.6</v>
      </c>
      <c r="G43" s="61"/>
      <c r="H43" s="104"/>
    </row>
    <row r="44" spans="1:8" ht="26.25" customHeight="1" x14ac:dyDescent="0.4">
      <c r="A44" s="82" t="s">
        <v>73</v>
      </c>
      <c r="B44" s="83">
        <v>1</v>
      </c>
      <c r="C44" s="108" t="s">
        <v>74</v>
      </c>
      <c r="D44" s="109">
        <f>D43*$B$34</f>
        <v>26.6</v>
      </c>
      <c r="E44" s="110"/>
      <c r="F44" s="109">
        <f>F43*$B$34</f>
        <v>25.6</v>
      </c>
      <c r="G44" s="61"/>
      <c r="H44" s="104"/>
    </row>
    <row r="45" spans="1:8" ht="19.5" customHeight="1" x14ac:dyDescent="0.3">
      <c r="A45" s="82" t="s">
        <v>75</v>
      </c>
      <c r="B45" s="111">
        <f>(B44/B43)*(B42/B41)*(B40/B39)*(B38/B37)*B36</f>
        <v>25</v>
      </c>
      <c r="C45" s="108" t="s">
        <v>76</v>
      </c>
      <c r="D45" s="112">
        <f>D44*$B$30/100</f>
        <v>23.365440000000003</v>
      </c>
      <c r="E45" s="113"/>
      <c r="F45" s="112">
        <f>F44*$B$30/100</f>
        <v>22.48704</v>
      </c>
      <c r="G45" s="61"/>
      <c r="H45" s="104"/>
    </row>
    <row r="46" spans="1:8" ht="19.5" customHeight="1" x14ac:dyDescent="0.3">
      <c r="A46" s="307" t="s">
        <v>77</v>
      </c>
      <c r="B46" s="308"/>
      <c r="C46" s="108" t="s">
        <v>78</v>
      </c>
      <c r="D46" s="109">
        <f>D45/$B$45</f>
        <v>0.93461760000000016</v>
      </c>
      <c r="E46" s="113"/>
      <c r="F46" s="114">
        <f>F45/$B$45</f>
        <v>0.89948159999999999</v>
      </c>
      <c r="G46" s="61"/>
      <c r="H46" s="104"/>
    </row>
    <row r="47" spans="1:8" ht="27" customHeight="1" x14ac:dyDescent="0.4">
      <c r="A47" s="309"/>
      <c r="B47" s="310"/>
      <c r="C47" s="115" t="s">
        <v>79</v>
      </c>
      <c r="D47" s="116">
        <v>1</v>
      </c>
      <c r="E47" s="61"/>
      <c r="F47" s="117"/>
      <c r="G47" s="61"/>
      <c r="H47" s="104"/>
    </row>
    <row r="48" spans="1:8" ht="18.75" customHeight="1" x14ac:dyDescent="0.3">
      <c r="A48" s="61"/>
      <c r="B48" s="61"/>
      <c r="C48" s="118" t="s">
        <v>80</v>
      </c>
      <c r="D48" s="109">
        <f>D47*$B$45</f>
        <v>25</v>
      </c>
      <c r="E48" s="61"/>
      <c r="F48" s="117"/>
      <c r="G48" s="61"/>
      <c r="H48" s="104"/>
    </row>
    <row r="49" spans="1:8" ht="19.5" customHeight="1" x14ac:dyDescent="0.3">
      <c r="A49" s="61"/>
      <c r="B49" s="61"/>
      <c r="C49" s="119" t="s">
        <v>81</v>
      </c>
      <c r="D49" s="120">
        <f>D48/B34</f>
        <v>25</v>
      </c>
      <c r="E49" s="61"/>
      <c r="F49" s="117"/>
      <c r="G49" s="61"/>
      <c r="H49" s="104"/>
    </row>
    <row r="50" spans="1:8" ht="18.75" customHeight="1" x14ac:dyDescent="0.3">
      <c r="A50" s="61"/>
      <c r="B50" s="61"/>
      <c r="C50" s="80" t="s">
        <v>82</v>
      </c>
      <c r="D50" s="121">
        <f>AVERAGE(E38:E41,G38:G41)</f>
        <v>258612710.61081335</v>
      </c>
      <c r="E50" s="61"/>
      <c r="F50" s="122"/>
      <c r="G50" s="61"/>
      <c r="H50" s="104"/>
    </row>
    <row r="51" spans="1:8" ht="18.75" customHeight="1" x14ac:dyDescent="0.3">
      <c r="A51" s="61"/>
      <c r="B51" s="61"/>
      <c r="C51" s="115" t="s">
        <v>83</v>
      </c>
      <c r="D51" s="123">
        <f>STDEV(E38:E41,G38:G41)/D50</f>
        <v>4.641672613369713E-3</v>
      </c>
      <c r="E51" s="61"/>
      <c r="F51" s="122"/>
      <c r="G51" s="61"/>
      <c r="H51" s="104"/>
    </row>
    <row r="52" spans="1:8" ht="19.5" customHeight="1" x14ac:dyDescent="0.3">
      <c r="A52" s="61"/>
      <c r="B52" s="61"/>
      <c r="C52" s="124" t="s">
        <v>20</v>
      </c>
      <c r="D52" s="125">
        <f>COUNT(E38:E41,G38:G41)</f>
        <v>6</v>
      </c>
      <c r="E52" s="61"/>
      <c r="F52" s="122"/>
      <c r="G52" s="61"/>
      <c r="H52" s="61"/>
    </row>
    <row r="53" spans="1:8" ht="18.75" customHeight="1" x14ac:dyDescent="0.3">
      <c r="A53" s="61"/>
      <c r="B53" s="61"/>
      <c r="C53" s="61"/>
      <c r="D53" s="61"/>
      <c r="E53" s="61"/>
      <c r="F53" s="61"/>
      <c r="G53" s="61"/>
      <c r="H53" s="61"/>
    </row>
    <row r="54" spans="1:8" ht="18.75" customHeight="1" x14ac:dyDescent="0.3">
      <c r="A54" s="62" t="s">
        <v>1</v>
      </c>
      <c r="B54" s="126" t="s">
        <v>84</v>
      </c>
      <c r="C54" s="61"/>
      <c r="D54" s="61"/>
      <c r="E54" s="61"/>
      <c r="F54" s="61"/>
      <c r="G54" s="61"/>
      <c r="H54" s="61"/>
    </row>
    <row r="55" spans="1:8" ht="18.75" customHeight="1" x14ac:dyDescent="0.3">
      <c r="A55" s="61" t="s">
        <v>85</v>
      </c>
      <c r="B55" s="127" t="str">
        <f>B21</f>
        <v>Each vial sodium amoxicillin equivalent to 1000mg amoxicillin and potassium clavulanate equivalent to 200mg of clavulanic acid</v>
      </c>
      <c r="C55" s="61"/>
      <c r="D55" s="61"/>
      <c r="E55" s="61"/>
      <c r="F55" s="61"/>
      <c r="G55" s="61"/>
      <c r="H55" s="61"/>
    </row>
    <row r="56" spans="1:8" ht="26.25" customHeight="1" x14ac:dyDescent="0.4">
      <c r="A56" s="128" t="s">
        <v>86</v>
      </c>
      <c r="B56" s="129">
        <v>1000</v>
      </c>
      <c r="C56" s="61" t="str">
        <f>B20</f>
        <v>Amoxicillin &amp; Clavulanate Potassium</v>
      </c>
      <c r="D56" s="61"/>
      <c r="E56" s="61"/>
      <c r="F56" s="61"/>
      <c r="G56" s="61"/>
      <c r="H56" s="130"/>
    </row>
    <row r="57" spans="1:8" ht="18.75" customHeight="1" x14ac:dyDescent="0.3">
      <c r="A57" s="127" t="s">
        <v>87</v>
      </c>
      <c r="B57" s="178">
        <f>Uniformity!D42</f>
        <v>1316.06</v>
      </c>
      <c r="C57" s="61"/>
      <c r="D57" s="61"/>
      <c r="E57" s="61"/>
      <c r="F57" s="61"/>
      <c r="G57" s="61"/>
      <c r="H57" s="130"/>
    </row>
    <row r="58" spans="1:8" ht="19.5" customHeight="1" x14ac:dyDescent="0.3">
      <c r="A58" s="61"/>
      <c r="B58" s="61"/>
      <c r="C58" s="61"/>
      <c r="D58" s="61"/>
      <c r="E58" s="61"/>
      <c r="F58" s="61"/>
      <c r="G58" s="61"/>
      <c r="H58" s="130"/>
    </row>
    <row r="59" spans="1:8" ht="27" customHeight="1" x14ac:dyDescent="0.4">
      <c r="A59" s="80" t="s">
        <v>88</v>
      </c>
      <c r="B59" s="81">
        <v>100</v>
      </c>
      <c r="C59" s="61"/>
      <c r="D59" s="131" t="s">
        <v>89</v>
      </c>
      <c r="E59" s="132" t="s">
        <v>62</v>
      </c>
      <c r="F59" s="132" t="s">
        <v>63</v>
      </c>
      <c r="G59" s="132" t="s">
        <v>90</v>
      </c>
      <c r="H59" s="84" t="s">
        <v>91</v>
      </c>
    </row>
    <row r="60" spans="1:8" ht="26.25" customHeight="1" x14ac:dyDescent="0.4">
      <c r="A60" s="82" t="s">
        <v>92</v>
      </c>
      <c r="B60" s="83">
        <v>1</v>
      </c>
      <c r="C60" s="300" t="s">
        <v>93</v>
      </c>
      <c r="D60" s="303">
        <v>27.7</v>
      </c>
      <c r="E60" s="133">
        <v>1</v>
      </c>
      <c r="F60" s="134">
        <v>55017262</v>
      </c>
      <c r="G60" s="135">
        <f>IF(ISBLANK(F60),"-",(F60/$D$50*$D$47*$B$68)*($B$57/$D$60))</f>
        <v>1010.752973230406</v>
      </c>
      <c r="H60" s="136">
        <f t="shared" ref="H60:H71" si="0">IF(ISBLANK(F60),"-",G60/$B$56)</f>
        <v>1.0107529732304061</v>
      </c>
    </row>
    <row r="61" spans="1:8" ht="26.25" customHeight="1" x14ac:dyDescent="0.4">
      <c r="A61" s="82" t="s">
        <v>94</v>
      </c>
      <c r="B61" s="83">
        <v>1</v>
      </c>
      <c r="C61" s="301"/>
      <c r="D61" s="304"/>
      <c r="E61" s="137">
        <v>2</v>
      </c>
      <c r="F61" s="93">
        <v>55065027</v>
      </c>
      <c r="G61" s="138">
        <f>IF(ISBLANK(F61),"-",(F61/$D$50*$D$47*$B$68)*($B$57/$D$60))</f>
        <v>1011.6304908314518</v>
      </c>
      <c r="H61" s="139">
        <f t="shared" si="0"/>
        <v>1.0116304908314517</v>
      </c>
    </row>
    <row r="62" spans="1:8" ht="26.25" customHeight="1" x14ac:dyDescent="0.4">
      <c r="A62" s="82" t="s">
        <v>95</v>
      </c>
      <c r="B62" s="83">
        <v>1</v>
      </c>
      <c r="C62" s="301"/>
      <c r="D62" s="304"/>
      <c r="E62" s="137">
        <v>3</v>
      </c>
      <c r="F62" s="93">
        <v>54877666</v>
      </c>
      <c r="G62" s="138">
        <f>IF(ISBLANK(F62),"-",(F62/$D$50*$D$47*$B$68)*($B$57/$D$60))</f>
        <v>1008.1883768306238</v>
      </c>
      <c r="H62" s="139">
        <f t="shared" si="0"/>
        <v>1.0081883768306239</v>
      </c>
    </row>
    <row r="63" spans="1:8" ht="27" customHeight="1" x14ac:dyDescent="0.4">
      <c r="A63" s="82" t="s">
        <v>96</v>
      </c>
      <c r="B63" s="83">
        <v>1</v>
      </c>
      <c r="C63" s="302"/>
      <c r="D63" s="305"/>
      <c r="E63" s="140">
        <v>4</v>
      </c>
      <c r="F63" s="141"/>
      <c r="G63" s="138" t="str">
        <f>IF(ISBLANK(F63),"-",(F63/$D$50*$D$47*$B$68)*($B$57/$D$60))</f>
        <v>-</v>
      </c>
      <c r="H63" s="139" t="str">
        <f t="shared" si="0"/>
        <v>-</v>
      </c>
    </row>
    <row r="64" spans="1:8" ht="26.25" customHeight="1" x14ac:dyDescent="0.4">
      <c r="A64" s="82" t="s">
        <v>97</v>
      </c>
      <c r="B64" s="83">
        <v>1</v>
      </c>
      <c r="C64" s="300" t="s">
        <v>98</v>
      </c>
      <c r="D64" s="303">
        <v>26</v>
      </c>
      <c r="E64" s="133">
        <v>1</v>
      </c>
      <c r="F64" s="134">
        <v>49787263</v>
      </c>
      <c r="G64" s="142">
        <f>IF(ISBLANK(F64),"-",(F64/$D$50*$D$47*$B$68)*($B$57/$D$64))</f>
        <v>974.47505709364805</v>
      </c>
      <c r="H64" s="143">
        <f t="shared" si="0"/>
        <v>0.97447505709364801</v>
      </c>
    </row>
    <row r="65" spans="1:8" ht="26.25" customHeight="1" x14ac:dyDescent="0.4">
      <c r="A65" s="82" t="s">
        <v>99</v>
      </c>
      <c r="B65" s="83">
        <v>1</v>
      </c>
      <c r="C65" s="301"/>
      <c r="D65" s="304"/>
      <c r="E65" s="137">
        <v>2</v>
      </c>
      <c r="F65" s="93">
        <v>49928653</v>
      </c>
      <c r="G65" s="144">
        <f>IF(ISBLANK(F65),"-",(F65/$D$50*$D$47*$B$68)*($B$57/$D$64))</f>
        <v>977.24245220678097</v>
      </c>
      <c r="H65" s="145">
        <f t="shared" si="0"/>
        <v>0.97724245220678096</v>
      </c>
    </row>
    <row r="66" spans="1:8" ht="26.25" customHeight="1" x14ac:dyDescent="0.4">
      <c r="A66" s="82" t="s">
        <v>100</v>
      </c>
      <c r="B66" s="83">
        <v>1</v>
      </c>
      <c r="C66" s="301"/>
      <c r="D66" s="304"/>
      <c r="E66" s="137">
        <v>3</v>
      </c>
      <c r="F66" s="93">
        <v>49485878</v>
      </c>
      <c r="G66" s="144">
        <f>IF(ISBLANK(F66),"-",(F66/$D$50*$D$47*$B$68)*($B$57/$D$64))</f>
        <v>968.57611532851877</v>
      </c>
      <c r="H66" s="145">
        <f t="shared" si="0"/>
        <v>0.96857611532851873</v>
      </c>
    </row>
    <row r="67" spans="1:8" ht="27" customHeight="1" x14ac:dyDescent="0.4">
      <c r="A67" s="82" t="s">
        <v>101</v>
      </c>
      <c r="B67" s="83">
        <v>1</v>
      </c>
      <c r="C67" s="302"/>
      <c r="D67" s="305"/>
      <c r="E67" s="140">
        <v>4</v>
      </c>
      <c r="F67" s="141"/>
      <c r="G67" s="146" t="str">
        <f>IF(ISBLANK(F67),"-",(F67/$D$50*$D$47*$B$68)*($B$57/$D$64))</f>
        <v>-</v>
      </c>
      <c r="H67" s="147" t="str">
        <f t="shared" si="0"/>
        <v>-</v>
      </c>
    </row>
    <row r="68" spans="1:8" ht="26.25" customHeight="1" x14ac:dyDescent="0.4">
      <c r="A68" s="82" t="s">
        <v>102</v>
      </c>
      <c r="B68" s="148">
        <f>(B67/B66)*(B65/B64)*(B63/B62)*(B61/B60)*B59</f>
        <v>100</v>
      </c>
      <c r="C68" s="300" t="s">
        <v>103</v>
      </c>
      <c r="D68" s="303">
        <v>28.4</v>
      </c>
      <c r="E68" s="133">
        <v>1</v>
      </c>
      <c r="F68" s="134">
        <v>55475691</v>
      </c>
      <c r="G68" s="142">
        <f>IF(ISBLANK(F68),"-",(F68/$D$50*$D$47*$B$68)*($B$57/$D$68))</f>
        <v>994.0545181811782</v>
      </c>
      <c r="H68" s="139">
        <f t="shared" si="0"/>
        <v>0.99405451818117818</v>
      </c>
    </row>
    <row r="69" spans="1:8" ht="27" customHeight="1" x14ac:dyDescent="0.4">
      <c r="A69" s="124" t="s">
        <v>104</v>
      </c>
      <c r="B69" s="149">
        <f>(D47*B68)/B56*B57</f>
        <v>131.60599999999999</v>
      </c>
      <c r="C69" s="301"/>
      <c r="D69" s="304"/>
      <c r="E69" s="137">
        <v>2</v>
      </c>
      <c r="F69" s="93">
        <v>54936987</v>
      </c>
      <c r="G69" s="144">
        <f>IF(ISBLANK(F69),"-",(F69/$D$50*$D$47*$B$68)*($B$57/$D$68))</f>
        <v>984.40162092997923</v>
      </c>
      <c r="H69" s="139">
        <f t="shared" si="0"/>
        <v>0.98440162092997918</v>
      </c>
    </row>
    <row r="70" spans="1:8" ht="26.25" customHeight="1" x14ac:dyDescent="0.4">
      <c r="A70" s="307" t="s">
        <v>77</v>
      </c>
      <c r="B70" s="308"/>
      <c r="C70" s="301"/>
      <c r="D70" s="304"/>
      <c r="E70" s="137">
        <v>3</v>
      </c>
      <c r="F70" s="93">
        <v>54787827</v>
      </c>
      <c r="G70" s="144">
        <f>IF(ISBLANK(F70),"-",(F70/$D$50*$D$47*$B$68)*($B$57/$D$68))</f>
        <v>981.72886157792527</v>
      </c>
      <c r="H70" s="139">
        <f t="shared" si="0"/>
        <v>0.98172886157792527</v>
      </c>
    </row>
    <row r="71" spans="1:8" ht="27" customHeight="1" x14ac:dyDescent="0.4">
      <c r="A71" s="309"/>
      <c r="B71" s="310"/>
      <c r="C71" s="306"/>
      <c r="D71" s="305"/>
      <c r="E71" s="140">
        <v>4</v>
      </c>
      <c r="F71" s="141"/>
      <c r="G71" s="146" t="str">
        <f>IF(ISBLANK(F71),"-",(F71/$D$50*$D$47*$B$68)*($B$57/$D$68))</f>
        <v>-</v>
      </c>
      <c r="H71" s="150" t="str">
        <f t="shared" si="0"/>
        <v>-</v>
      </c>
    </row>
    <row r="72" spans="1:8" ht="26.25" customHeight="1" x14ac:dyDescent="0.4">
      <c r="A72" s="151"/>
      <c r="B72" s="151"/>
      <c r="C72" s="151"/>
      <c r="D72" s="151"/>
      <c r="E72" s="151"/>
      <c r="F72" s="152"/>
      <c r="G72" s="153" t="s">
        <v>70</v>
      </c>
      <c r="H72" s="154">
        <f>AVERAGE(H60:H71)</f>
        <v>0.99011671846783478</v>
      </c>
    </row>
    <row r="73" spans="1:8" ht="26.25" customHeight="1" x14ac:dyDescent="0.4">
      <c r="A73" s="61"/>
      <c r="B73" s="61"/>
      <c r="C73" s="151"/>
      <c r="D73" s="151"/>
      <c r="E73" s="151"/>
      <c r="F73" s="152"/>
      <c r="G73" s="155" t="s">
        <v>83</v>
      </c>
      <c r="H73" s="156">
        <f>STDEV(H60:H71)/H72</f>
        <v>1.6779888953139754E-2</v>
      </c>
    </row>
    <row r="74" spans="1:8" ht="27" customHeight="1" x14ac:dyDescent="0.4">
      <c r="A74" s="151"/>
      <c r="B74" s="151"/>
      <c r="C74" s="152"/>
      <c r="D74" s="152"/>
      <c r="E74" s="157"/>
      <c r="F74" s="152"/>
      <c r="G74" s="158" t="s">
        <v>20</v>
      </c>
      <c r="H74" s="159">
        <f>COUNT(H60:H71)</f>
        <v>9</v>
      </c>
    </row>
    <row r="75" spans="1:8" ht="18.75" customHeight="1" x14ac:dyDescent="0.3">
      <c r="A75" s="160"/>
      <c r="B75" s="160"/>
      <c r="C75" s="110"/>
      <c r="D75" s="110"/>
      <c r="E75" s="113"/>
      <c r="F75" s="110"/>
      <c r="G75" s="161"/>
      <c r="H75" s="162"/>
    </row>
    <row r="76" spans="1:8" ht="26.25" customHeight="1" x14ac:dyDescent="0.4">
      <c r="A76" s="68" t="s">
        <v>105</v>
      </c>
      <c r="B76" s="163" t="s">
        <v>106</v>
      </c>
      <c r="C76" s="311" t="str">
        <f>B20</f>
        <v>Amoxicillin &amp; Clavulanate Potassium</v>
      </c>
      <c r="D76" s="311"/>
      <c r="E76" s="164" t="s">
        <v>107</v>
      </c>
      <c r="F76" s="164"/>
      <c r="G76" s="165">
        <f>H72</f>
        <v>0.99011671846783478</v>
      </c>
      <c r="H76" s="162"/>
    </row>
    <row r="77" spans="1:8" ht="19.5" customHeight="1" x14ac:dyDescent="0.3">
      <c r="A77" s="166"/>
      <c r="B77" s="166"/>
      <c r="C77" s="167"/>
      <c r="D77" s="167"/>
      <c r="E77" s="167"/>
      <c r="F77" s="167"/>
      <c r="G77" s="167"/>
      <c r="H77" s="167"/>
    </row>
    <row r="78" spans="1:8" ht="18.75" customHeight="1" x14ac:dyDescent="0.3">
      <c r="A78" s="61"/>
      <c r="B78" s="299" t="s">
        <v>26</v>
      </c>
      <c r="C78" s="299"/>
      <c r="D78" s="61"/>
      <c r="E78" s="168" t="s">
        <v>27</v>
      </c>
      <c r="F78" s="169"/>
      <c r="G78" s="299" t="s">
        <v>28</v>
      </c>
      <c r="H78" s="299"/>
    </row>
    <row r="79" spans="1:8" ht="60" customHeight="1" x14ac:dyDescent="0.3">
      <c r="A79" s="170" t="s">
        <v>29</v>
      </c>
      <c r="B79" s="171"/>
      <c r="C79" s="171"/>
      <c r="D79" s="61"/>
      <c r="E79" s="172"/>
      <c r="F79" s="173"/>
      <c r="G79" s="174"/>
      <c r="H79" s="174"/>
    </row>
    <row r="80" spans="1:8" ht="60" customHeight="1" x14ac:dyDescent="0.3">
      <c r="A80" s="170" t="s">
        <v>30</v>
      </c>
      <c r="B80" s="175"/>
      <c r="C80" s="175"/>
      <c r="D80" s="61"/>
      <c r="E80" s="176"/>
      <c r="F80" s="173"/>
      <c r="G80" s="177"/>
      <c r="H80" s="177"/>
    </row>
    <row r="250" spans="1:1" x14ac:dyDescent="0.2">
      <c r="A250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23">
    <mergeCell ref="A1:H7"/>
    <mergeCell ref="A8:H14"/>
    <mergeCell ref="C60:C63"/>
    <mergeCell ref="D60:D63"/>
    <mergeCell ref="A16:H16"/>
    <mergeCell ref="B18:E18"/>
    <mergeCell ref="B21:H21"/>
    <mergeCell ref="B26:C26"/>
    <mergeCell ref="B27:C27"/>
    <mergeCell ref="C29:H29"/>
    <mergeCell ref="C31:H31"/>
    <mergeCell ref="C32:H32"/>
    <mergeCell ref="D36:E36"/>
    <mergeCell ref="F36:G36"/>
    <mergeCell ref="A46:B47"/>
    <mergeCell ref="B78:C78"/>
    <mergeCell ref="G78:H78"/>
    <mergeCell ref="C64:C67"/>
    <mergeCell ref="D64:D67"/>
    <mergeCell ref="C68:C71"/>
    <mergeCell ref="D68:D71"/>
    <mergeCell ref="A70:B71"/>
    <mergeCell ref="C76:D76"/>
  </mergeCells>
  <conditionalFormatting sqref="D51">
    <cfRule type="cellIs" dxfId="4" priority="1" operator="greaterThan">
      <formula>0.02</formula>
    </cfRule>
  </conditionalFormatting>
  <conditionalFormatting sqref="H73">
    <cfRule type="cellIs" dxfId="3" priority="2" operator="greaterThan">
      <formula>0.02</formula>
    </cfRule>
  </conditionalFormatting>
  <pageMargins left="0.7" right="0.7" top="0.75" bottom="0.75" header="0.3" footer="0.3"/>
  <pageSetup scale="17" orientation="portrait" r:id="rId1"/>
  <headerFooter>
    <oddHeader>&amp;LVer 2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view="pageBreakPreview" topLeftCell="A54" zoomScale="60" zoomScaleNormal="78" workbookViewId="0">
      <selection activeCell="E51" sqref="E51"/>
    </sheetView>
  </sheetViews>
  <sheetFormatPr defaultRowHeight="12.75" x14ac:dyDescent="0.2"/>
  <cols>
    <col min="1" max="1" width="55.7109375" customWidth="1"/>
    <col min="2" max="2" width="35.140625" customWidth="1"/>
    <col min="3" max="3" width="41.7109375" customWidth="1"/>
    <col min="4" max="4" width="22.85546875" customWidth="1"/>
    <col min="5" max="5" width="24.5703125" customWidth="1"/>
    <col min="6" max="6" width="25.140625" customWidth="1"/>
    <col min="7" max="7" width="34.28515625" customWidth="1"/>
    <col min="8" max="8" width="16.28515625" customWidth="1"/>
  </cols>
  <sheetData>
    <row r="1" spans="1:8" x14ac:dyDescent="0.2">
      <c r="A1" s="312" t="s">
        <v>45</v>
      </c>
      <c r="B1" s="312"/>
      <c r="C1" s="312"/>
      <c r="D1" s="312"/>
      <c r="E1" s="312"/>
      <c r="F1" s="312"/>
      <c r="G1" s="312"/>
      <c r="H1" s="312"/>
    </row>
    <row r="2" spans="1:8" x14ac:dyDescent="0.2">
      <c r="A2" s="312"/>
      <c r="B2" s="312"/>
      <c r="C2" s="312"/>
      <c r="D2" s="312"/>
      <c r="E2" s="312"/>
      <c r="F2" s="312"/>
      <c r="G2" s="312"/>
      <c r="H2" s="312"/>
    </row>
    <row r="3" spans="1:8" x14ac:dyDescent="0.2">
      <c r="A3" s="312"/>
      <c r="B3" s="312"/>
      <c r="C3" s="312"/>
      <c r="D3" s="312"/>
      <c r="E3" s="312"/>
      <c r="F3" s="312"/>
      <c r="G3" s="312"/>
      <c r="H3" s="312"/>
    </row>
    <row r="4" spans="1:8" x14ac:dyDescent="0.2">
      <c r="A4" s="312"/>
      <c r="B4" s="312"/>
      <c r="C4" s="312"/>
      <c r="D4" s="312"/>
      <c r="E4" s="312"/>
      <c r="F4" s="312"/>
      <c r="G4" s="312"/>
      <c r="H4" s="312"/>
    </row>
    <row r="5" spans="1:8" x14ac:dyDescent="0.2">
      <c r="A5" s="312"/>
      <c r="B5" s="312"/>
      <c r="C5" s="312"/>
      <c r="D5" s="312"/>
      <c r="E5" s="312"/>
      <c r="F5" s="312"/>
      <c r="G5" s="312"/>
      <c r="H5" s="312"/>
    </row>
    <row r="6" spans="1:8" x14ac:dyDescent="0.2">
      <c r="A6" s="312"/>
      <c r="B6" s="312"/>
      <c r="C6" s="312"/>
      <c r="D6" s="312"/>
      <c r="E6" s="312"/>
      <c r="F6" s="312"/>
      <c r="G6" s="312"/>
      <c r="H6" s="312"/>
    </row>
    <row r="7" spans="1:8" x14ac:dyDescent="0.2">
      <c r="A7" s="312"/>
      <c r="B7" s="312"/>
      <c r="C7" s="312"/>
      <c r="D7" s="312"/>
      <c r="E7" s="312"/>
      <c r="F7" s="312"/>
      <c r="G7" s="312"/>
      <c r="H7" s="312"/>
    </row>
    <row r="8" spans="1:8" x14ac:dyDescent="0.2">
      <c r="A8" s="313" t="s">
        <v>46</v>
      </c>
      <c r="B8" s="313"/>
      <c r="C8" s="313"/>
      <c r="D8" s="313"/>
      <c r="E8" s="313"/>
      <c r="F8" s="313"/>
      <c r="G8" s="313"/>
      <c r="H8" s="313"/>
    </row>
    <row r="9" spans="1:8" x14ac:dyDescent="0.2">
      <c r="A9" s="313"/>
      <c r="B9" s="313"/>
      <c r="C9" s="313"/>
      <c r="D9" s="313"/>
      <c r="E9" s="313"/>
      <c r="F9" s="313"/>
      <c r="G9" s="313"/>
      <c r="H9" s="313"/>
    </row>
    <row r="10" spans="1:8" x14ac:dyDescent="0.2">
      <c r="A10" s="313"/>
      <c r="B10" s="313"/>
      <c r="C10" s="313"/>
      <c r="D10" s="313"/>
      <c r="E10" s="313"/>
      <c r="F10" s="313"/>
      <c r="G10" s="313"/>
      <c r="H10" s="313"/>
    </row>
    <row r="11" spans="1:8" x14ac:dyDescent="0.2">
      <c r="A11" s="313"/>
      <c r="B11" s="313"/>
      <c r="C11" s="313"/>
      <c r="D11" s="313"/>
      <c r="E11" s="313"/>
      <c r="F11" s="313"/>
      <c r="G11" s="313"/>
      <c r="H11" s="313"/>
    </row>
    <row r="12" spans="1:8" x14ac:dyDescent="0.2">
      <c r="A12" s="313"/>
      <c r="B12" s="313"/>
      <c r="C12" s="313"/>
      <c r="D12" s="313"/>
      <c r="E12" s="313"/>
      <c r="F12" s="313"/>
      <c r="G12" s="313"/>
      <c r="H12" s="313"/>
    </row>
    <row r="13" spans="1:8" x14ac:dyDescent="0.2">
      <c r="A13" s="313"/>
      <c r="B13" s="313"/>
      <c r="C13" s="313"/>
      <c r="D13" s="313"/>
      <c r="E13" s="313"/>
      <c r="F13" s="313"/>
      <c r="G13" s="313"/>
      <c r="H13" s="313"/>
    </row>
    <row r="14" spans="1:8" x14ac:dyDescent="0.2">
      <c r="A14" s="313"/>
      <c r="B14" s="313"/>
      <c r="C14" s="313"/>
      <c r="D14" s="313"/>
      <c r="E14" s="313"/>
      <c r="F14" s="313"/>
      <c r="G14" s="313"/>
      <c r="H14" s="313"/>
    </row>
    <row r="15" spans="1:8" ht="19.5" customHeight="1" x14ac:dyDescent="0.3">
      <c r="A15" s="179"/>
      <c r="B15" s="179"/>
      <c r="C15" s="179"/>
      <c r="D15" s="179"/>
      <c r="E15" s="179"/>
      <c r="F15" s="179"/>
      <c r="G15" s="179"/>
      <c r="H15" s="179"/>
    </row>
    <row r="16" spans="1:8" ht="19.5" customHeight="1" x14ac:dyDescent="0.3">
      <c r="A16" s="314" t="s">
        <v>31</v>
      </c>
      <c r="B16" s="315"/>
      <c r="C16" s="315"/>
      <c r="D16" s="315"/>
      <c r="E16" s="315"/>
      <c r="F16" s="315"/>
      <c r="G16" s="315"/>
      <c r="H16" s="316"/>
    </row>
    <row r="17" spans="1:8" ht="18.75" customHeight="1" x14ac:dyDescent="0.3">
      <c r="A17" s="180" t="s">
        <v>47</v>
      </c>
      <c r="B17" s="180"/>
      <c r="C17" s="179"/>
      <c r="D17" s="179"/>
      <c r="E17" s="179"/>
      <c r="F17" s="179"/>
      <c r="G17" s="179"/>
      <c r="H17" s="179"/>
    </row>
    <row r="18" spans="1:8" ht="26.25" customHeight="1" x14ac:dyDescent="0.4">
      <c r="A18" s="181" t="s">
        <v>33</v>
      </c>
      <c r="B18" s="317" t="s">
        <v>5</v>
      </c>
      <c r="C18" s="317"/>
      <c r="D18" s="317"/>
      <c r="E18" s="317"/>
      <c r="F18" s="179"/>
      <c r="G18" s="179"/>
      <c r="H18" s="179"/>
    </row>
    <row r="19" spans="1:8" ht="26.25" customHeight="1" x14ac:dyDescent="0.4">
      <c r="A19" s="181" t="s">
        <v>34</v>
      </c>
      <c r="B19" s="182" t="s">
        <v>7</v>
      </c>
      <c r="C19" s="179">
        <v>8</v>
      </c>
      <c r="D19" s="179"/>
      <c r="E19" s="179"/>
      <c r="F19" s="179"/>
      <c r="G19" s="179"/>
      <c r="H19" s="179"/>
    </row>
    <row r="20" spans="1:8" ht="26.25" customHeight="1" x14ac:dyDescent="0.4">
      <c r="A20" s="181" t="s">
        <v>35</v>
      </c>
      <c r="B20" s="182" t="s">
        <v>9</v>
      </c>
      <c r="C20" s="179"/>
      <c r="D20" s="179"/>
      <c r="E20" s="179"/>
      <c r="F20" s="179"/>
      <c r="G20" s="179"/>
      <c r="H20" s="179"/>
    </row>
    <row r="21" spans="1:8" ht="26.25" customHeight="1" x14ac:dyDescent="0.4">
      <c r="A21" s="181" t="s">
        <v>36</v>
      </c>
      <c r="B21" s="318" t="s">
        <v>11</v>
      </c>
      <c r="C21" s="318"/>
      <c r="D21" s="318"/>
      <c r="E21" s="318"/>
      <c r="F21" s="318"/>
      <c r="G21" s="318"/>
      <c r="H21" s="318"/>
    </row>
    <row r="22" spans="1:8" ht="26.25" customHeight="1" x14ac:dyDescent="0.4">
      <c r="A22" s="181" t="s">
        <v>37</v>
      </c>
      <c r="B22" s="183" t="s">
        <v>12</v>
      </c>
      <c r="C22" s="179"/>
      <c r="D22" s="179"/>
      <c r="E22" s="179"/>
      <c r="F22" s="179"/>
      <c r="G22" s="179"/>
      <c r="H22" s="179"/>
    </row>
    <row r="23" spans="1:8" ht="26.25" customHeight="1" x14ac:dyDescent="0.4">
      <c r="A23" s="181" t="s">
        <v>38</v>
      </c>
      <c r="B23" s="183"/>
      <c r="C23" s="179"/>
      <c r="D23" s="179"/>
      <c r="E23" s="179"/>
      <c r="F23" s="179"/>
      <c r="G23" s="179"/>
      <c r="H23" s="179"/>
    </row>
    <row r="24" spans="1:8" ht="18.75" customHeight="1" x14ac:dyDescent="0.3">
      <c r="A24" s="181"/>
      <c r="B24" s="184"/>
      <c r="C24" s="179"/>
      <c r="D24" s="179"/>
      <c r="E24" s="179"/>
      <c r="F24" s="179"/>
      <c r="G24" s="179"/>
      <c r="H24" s="179"/>
    </row>
    <row r="25" spans="1:8" ht="18.75" customHeight="1" x14ac:dyDescent="0.3">
      <c r="A25" s="185" t="s">
        <v>1</v>
      </c>
      <c r="B25" s="184"/>
      <c r="C25" s="179"/>
      <c r="D25" s="179"/>
      <c r="E25" s="179"/>
      <c r="F25" s="179"/>
      <c r="G25" s="179"/>
      <c r="H25" s="179"/>
    </row>
    <row r="26" spans="1:8" ht="26.25" customHeight="1" x14ac:dyDescent="0.4">
      <c r="A26" s="186" t="s">
        <v>4</v>
      </c>
      <c r="B26" s="317" t="s">
        <v>109</v>
      </c>
      <c r="C26" s="317"/>
      <c r="D26" s="179"/>
      <c r="E26" s="179"/>
      <c r="F26" s="179"/>
      <c r="G26" s="179"/>
      <c r="H26" s="179"/>
    </row>
    <row r="27" spans="1:8" ht="26.25" customHeight="1" x14ac:dyDescent="0.4">
      <c r="A27" s="187" t="s">
        <v>48</v>
      </c>
      <c r="B27" s="318"/>
      <c r="C27" s="318"/>
      <c r="D27" s="179"/>
      <c r="E27" s="179"/>
      <c r="F27" s="179"/>
      <c r="G27" s="179"/>
      <c r="H27" s="179"/>
    </row>
    <row r="28" spans="1:8" ht="27" customHeight="1" x14ac:dyDescent="0.4">
      <c r="A28" s="187" t="s">
        <v>6</v>
      </c>
      <c r="B28" s="188">
        <v>96.4</v>
      </c>
      <c r="C28" s="179"/>
      <c r="D28" s="179"/>
      <c r="E28" s="179"/>
      <c r="F28" s="179"/>
      <c r="G28" s="179"/>
      <c r="H28" s="179"/>
    </row>
    <row r="29" spans="1:8" ht="27" customHeight="1" x14ac:dyDescent="0.4">
      <c r="A29" s="187" t="s">
        <v>49</v>
      </c>
      <c r="B29" s="189"/>
      <c r="C29" s="319" t="s">
        <v>50</v>
      </c>
      <c r="D29" s="320"/>
      <c r="E29" s="320"/>
      <c r="F29" s="320"/>
      <c r="G29" s="320"/>
      <c r="H29" s="321"/>
    </row>
    <row r="30" spans="1:8" ht="19.5" customHeight="1" x14ac:dyDescent="0.3">
      <c r="A30" s="187" t="s">
        <v>51</v>
      </c>
      <c r="B30" s="190">
        <f>B28-B29</f>
        <v>96.4</v>
      </c>
      <c r="C30" s="191"/>
      <c r="D30" s="191"/>
      <c r="E30" s="191"/>
      <c r="F30" s="191"/>
      <c r="G30" s="191"/>
      <c r="H30" s="192"/>
    </row>
    <row r="31" spans="1:8" ht="27" customHeight="1" x14ac:dyDescent="0.4">
      <c r="A31" s="187" t="s">
        <v>52</v>
      </c>
      <c r="B31" s="193">
        <v>1</v>
      </c>
      <c r="C31" s="322" t="s">
        <v>53</v>
      </c>
      <c r="D31" s="323"/>
      <c r="E31" s="323"/>
      <c r="F31" s="323"/>
      <c r="G31" s="323"/>
      <c r="H31" s="324"/>
    </row>
    <row r="32" spans="1:8" ht="27" customHeight="1" x14ac:dyDescent="0.4">
      <c r="A32" s="187" t="s">
        <v>54</v>
      </c>
      <c r="B32" s="193">
        <v>1</v>
      </c>
      <c r="C32" s="322" t="s">
        <v>55</v>
      </c>
      <c r="D32" s="323"/>
      <c r="E32" s="323"/>
      <c r="F32" s="323"/>
      <c r="G32" s="323"/>
      <c r="H32" s="324"/>
    </row>
    <row r="33" spans="1:8" ht="18.75" customHeight="1" x14ac:dyDescent="0.3">
      <c r="A33" s="187"/>
      <c r="B33" s="194"/>
      <c r="C33" s="195"/>
      <c r="D33" s="195"/>
      <c r="E33" s="195"/>
      <c r="F33" s="195"/>
      <c r="G33" s="195"/>
      <c r="H33" s="195"/>
    </row>
    <row r="34" spans="1:8" ht="18.75" customHeight="1" x14ac:dyDescent="0.3">
      <c r="A34" s="187" t="s">
        <v>56</v>
      </c>
      <c r="B34" s="196">
        <f>B31/B32</f>
        <v>1</v>
      </c>
      <c r="C34" s="179" t="s">
        <v>57</v>
      </c>
      <c r="D34" s="179"/>
      <c r="E34" s="179"/>
      <c r="F34" s="179"/>
      <c r="G34" s="179"/>
      <c r="H34" s="197"/>
    </row>
    <row r="35" spans="1:8" ht="19.5" customHeight="1" x14ac:dyDescent="0.3">
      <c r="A35" s="187"/>
      <c r="B35" s="190"/>
      <c r="C35" s="197"/>
      <c r="D35" s="197"/>
      <c r="E35" s="197"/>
      <c r="F35" s="197"/>
      <c r="G35" s="179"/>
      <c r="H35" s="197"/>
    </row>
    <row r="36" spans="1:8" ht="27" customHeight="1" x14ac:dyDescent="0.4">
      <c r="A36" s="198" t="s">
        <v>58</v>
      </c>
      <c r="B36" s="199">
        <v>20</v>
      </c>
      <c r="C36" s="179"/>
      <c r="D36" s="325" t="s">
        <v>59</v>
      </c>
      <c r="E36" s="326"/>
      <c r="F36" s="325" t="s">
        <v>60</v>
      </c>
      <c r="G36" s="327"/>
      <c r="H36" s="197"/>
    </row>
    <row r="37" spans="1:8" ht="26.25" customHeight="1" x14ac:dyDescent="0.4">
      <c r="A37" s="200" t="s">
        <v>61</v>
      </c>
      <c r="B37" s="201">
        <v>4</v>
      </c>
      <c r="C37" s="202" t="s">
        <v>62</v>
      </c>
      <c r="D37" s="203" t="s">
        <v>63</v>
      </c>
      <c r="E37" s="204" t="s">
        <v>64</v>
      </c>
      <c r="F37" s="203" t="s">
        <v>63</v>
      </c>
      <c r="G37" s="205" t="s">
        <v>64</v>
      </c>
      <c r="H37" s="197"/>
    </row>
    <row r="38" spans="1:8" ht="26.25" customHeight="1" x14ac:dyDescent="0.4">
      <c r="A38" s="200" t="s">
        <v>65</v>
      </c>
      <c r="B38" s="201">
        <v>25</v>
      </c>
      <c r="C38" s="206">
        <v>1</v>
      </c>
      <c r="D38" s="207">
        <v>29725063</v>
      </c>
      <c r="E38" s="208">
        <f>IF(ISBLANK(D38),"-",$D$48/$D$45*D38)</f>
        <v>30469493.66932904</v>
      </c>
      <c r="F38" s="207">
        <v>28190751</v>
      </c>
      <c r="G38" s="209">
        <f>IF(ISBLANK(F38),"-",$D$48/$F$45*F38)</f>
        <v>30210245.490552448</v>
      </c>
      <c r="H38" s="197"/>
    </row>
    <row r="39" spans="1:8" ht="26.25" customHeight="1" x14ac:dyDescent="0.4">
      <c r="A39" s="200" t="s">
        <v>66</v>
      </c>
      <c r="B39" s="201">
        <v>1</v>
      </c>
      <c r="C39" s="210">
        <v>2</v>
      </c>
      <c r="D39" s="211">
        <v>29728239</v>
      </c>
      <c r="E39" s="212">
        <f>IF(ISBLANK(D39),"-",$D$48/$D$45*D39)</f>
        <v>30472749.208666123</v>
      </c>
      <c r="F39" s="211">
        <v>28398797</v>
      </c>
      <c r="G39" s="213">
        <f>IF(ISBLANK(F39),"-",$D$48/$F$45*F39)</f>
        <v>30433195.235074241</v>
      </c>
      <c r="H39" s="197"/>
    </row>
    <row r="40" spans="1:8" ht="26.25" customHeight="1" x14ac:dyDescent="0.4">
      <c r="A40" s="200" t="s">
        <v>67</v>
      </c>
      <c r="B40" s="201">
        <v>1</v>
      </c>
      <c r="C40" s="210">
        <v>3</v>
      </c>
      <c r="D40" s="211">
        <v>29670372</v>
      </c>
      <c r="E40" s="212">
        <f>IF(ISBLANK(D40),"-",$D$48/$D$45*D40)</f>
        <v>30413432.994932178</v>
      </c>
      <c r="F40" s="211">
        <v>28231212</v>
      </c>
      <c r="G40" s="213">
        <f>IF(ISBLANK(F40),"-",$D$48/$F$45*F40)</f>
        <v>30253604.986111585</v>
      </c>
      <c r="H40" s="179"/>
    </row>
    <row r="41" spans="1:8" ht="26.25" customHeight="1" x14ac:dyDescent="0.4">
      <c r="A41" s="200" t="s">
        <v>68</v>
      </c>
      <c r="B41" s="201">
        <v>1</v>
      </c>
      <c r="C41" s="214">
        <v>4</v>
      </c>
      <c r="D41" s="215"/>
      <c r="E41" s="216" t="str">
        <f>IF(ISBLANK(D41),"-",$D$48/$D$45*D41)</f>
        <v>-</v>
      </c>
      <c r="F41" s="215"/>
      <c r="G41" s="217" t="str">
        <f>IF(ISBLANK(F41),"-",$D$48/$F$45*F41)</f>
        <v>-</v>
      </c>
      <c r="H41" s="179"/>
    </row>
    <row r="42" spans="1:8" ht="27" customHeight="1" x14ac:dyDescent="0.4">
      <c r="A42" s="200" t="s">
        <v>69</v>
      </c>
      <c r="B42" s="201">
        <v>1</v>
      </c>
      <c r="C42" s="218" t="s">
        <v>70</v>
      </c>
      <c r="D42" s="219">
        <f>AVERAGE(D38:D41)</f>
        <v>29707891.333333332</v>
      </c>
      <c r="E42" s="220">
        <f>AVERAGE(E38:E41)</f>
        <v>30451891.957642447</v>
      </c>
      <c r="F42" s="219">
        <f>AVERAGE(F38:F41)</f>
        <v>28273586.666666668</v>
      </c>
      <c r="G42" s="221">
        <f>AVERAGE(G38:G41)</f>
        <v>30299015.237246092</v>
      </c>
      <c r="H42" s="222"/>
    </row>
    <row r="43" spans="1:8" ht="26.25" customHeight="1" x14ac:dyDescent="0.4">
      <c r="A43" s="200" t="s">
        <v>71</v>
      </c>
      <c r="B43" s="201">
        <v>1</v>
      </c>
      <c r="C43" s="223" t="s">
        <v>72</v>
      </c>
      <c r="D43" s="224">
        <v>25.3</v>
      </c>
      <c r="E43" s="225"/>
      <c r="F43" s="224">
        <v>24.2</v>
      </c>
      <c r="G43" s="179"/>
      <c r="H43" s="222"/>
    </row>
    <row r="44" spans="1:8" ht="26.25" customHeight="1" x14ac:dyDescent="0.4">
      <c r="A44" s="200" t="s">
        <v>73</v>
      </c>
      <c r="B44" s="201">
        <v>1</v>
      </c>
      <c r="C44" s="226" t="s">
        <v>74</v>
      </c>
      <c r="D44" s="227">
        <f>D43*$B$34</f>
        <v>25.3</v>
      </c>
      <c r="E44" s="228"/>
      <c r="F44" s="227">
        <f>F43*$B$34</f>
        <v>24.2</v>
      </c>
      <c r="G44" s="179"/>
      <c r="H44" s="222"/>
    </row>
    <row r="45" spans="1:8" ht="19.5" customHeight="1" x14ac:dyDescent="0.3">
      <c r="A45" s="200" t="s">
        <v>75</v>
      </c>
      <c r="B45" s="229">
        <f>(B44/B43)*(B42/B41)*(B40/B39)*(B38/B37)*B36</f>
        <v>125</v>
      </c>
      <c r="C45" s="226" t="s">
        <v>76</v>
      </c>
      <c r="D45" s="230">
        <f>D44*$B$30/100</f>
        <v>24.389200000000002</v>
      </c>
      <c r="E45" s="231"/>
      <c r="F45" s="230">
        <f>F44*$B$30/100</f>
        <v>23.328800000000001</v>
      </c>
      <c r="G45" s="179"/>
      <c r="H45" s="222"/>
    </row>
    <row r="46" spans="1:8" ht="19.5" customHeight="1" x14ac:dyDescent="0.3">
      <c r="A46" s="307" t="s">
        <v>77</v>
      </c>
      <c r="B46" s="308"/>
      <c r="C46" s="226" t="s">
        <v>78</v>
      </c>
      <c r="D46" s="227">
        <f>D45/$B$45</f>
        <v>0.19511360000000003</v>
      </c>
      <c r="E46" s="231"/>
      <c r="F46" s="232">
        <f>F45/$B$45</f>
        <v>0.1866304</v>
      </c>
      <c r="G46" s="179"/>
      <c r="H46" s="222"/>
    </row>
    <row r="47" spans="1:8" ht="27" customHeight="1" x14ac:dyDescent="0.4">
      <c r="A47" s="309"/>
      <c r="B47" s="310"/>
      <c r="C47" s="233" t="s">
        <v>79</v>
      </c>
      <c r="D47" s="234">
        <v>0.2</v>
      </c>
      <c r="E47" s="179"/>
      <c r="F47" s="235"/>
      <c r="G47" s="179"/>
      <c r="H47" s="222"/>
    </row>
    <row r="48" spans="1:8" ht="18.75" customHeight="1" x14ac:dyDescent="0.3">
      <c r="A48" s="179"/>
      <c r="B48" s="179"/>
      <c r="C48" s="236" t="s">
        <v>80</v>
      </c>
      <c r="D48" s="227">
        <f>D47*$B$45</f>
        <v>25</v>
      </c>
      <c r="E48" s="179"/>
      <c r="F48" s="235"/>
      <c r="G48" s="179"/>
      <c r="H48" s="222"/>
    </row>
    <row r="49" spans="1:8" ht="19.5" customHeight="1" x14ac:dyDescent="0.3">
      <c r="A49" s="179"/>
      <c r="B49" s="179"/>
      <c r="C49" s="237" t="s">
        <v>81</v>
      </c>
      <c r="D49" s="238">
        <f>D48/B34</f>
        <v>25</v>
      </c>
      <c r="E49" s="179"/>
      <c r="F49" s="235"/>
      <c r="G49" s="179"/>
      <c r="H49" s="222"/>
    </row>
    <row r="50" spans="1:8" ht="18.75" customHeight="1" x14ac:dyDescent="0.3">
      <c r="A50" s="179"/>
      <c r="B50" s="179"/>
      <c r="C50" s="198" t="s">
        <v>82</v>
      </c>
      <c r="D50" s="239">
        <f>AVERAGE(E38:E41,G38:G41)</f>
        <v>30375453.59744427</v>
      </c>
      <c r="E50" s="179">
        <f>25/20*4/25</f>
        <v>0.2</v>
      </c>
      <c r="F50" s="240"/>
      <c r="G50" s="179"/>
      <c r="H50" s="222"/>
    </row>
    <row r="51" spans="1:8" ht="18.75" customHeight="1" x14ac:dyDescent="0.3">
      <c r="A51" s="179"/>
      <c r="B51" s="179"/>
      <c r="C51" s="233" t="s">
        <v>83</v>
      </c>
      <c r="D51" s="241">
        <f>STDEV(E38:E41,G38:G41)/D50</f>
        <v>3.7601653558013053E-3</v>
      </c>
      <c r="E51" s="179"/>
      <c r="F51" s="240"/>
      <c r="G51" s="179"/>
      <c r="H51" s="222"/>
    </row>
    <row r="52" spans="1:8" ht="19.5" customHeight="1" x14ac:dyDescent="0.3">
      <c r="A52" s="179"/>
      <c r="B52" s="179"/>
      <c r="C52" s="242" t="s">
        <v>20</v>
      </c>
      <c r="D52" s="243">
        <f>COUNT(E38:E41,G38:G41)</f>
        <v>6</v>
      </c>
      <c r="E52" s="179"/>
      <c r="F52" s="240"/>
      <c r="G52" s="179"/>
      <c r="H52" s="179"/>
    </row>
    <row r="53" spans="1:8" ht="18.75" customHeight="1" x14ac:dyDescent="0.3">
      <c r="A53" s="179"/>
      <c r="B53" s="179"/>
      <c r="C53" s="179"/>
      <c r="D53" s="179"/>
      <c r="E53" s="179"/>
      <c r="F53" s="179"/>
      <c r="G53" s="179"/>
      <c r="H53" s="179"/>
    </row>
    <row r="54" spans="1:8" ht="18.75" customHeight="1" x14ac:dyDescent="0.3">
      <c r="A54" s="180" t="s">
        <v>1</v>
      </c>
      <c r="B54" s="244" t="s">
        <v>84</v>
      </c>
      <c r="C54" s="179"/>
      <c r="D54" s="179"/>
      <c r="E54" s="179"/>
      <c r="F54" s="179"/>
      <c r="G54" s="179"/>
      <c r="H54" s="179"/>
    </row>
    <row r="55" spans="1:8" ht="18.75" customHeight="1" x14ac:dyDescent="0.3">
      <c r="A55" s="179" t="s">
        <v>85</v>
      </c>
      <c r="B55" s="245" t="str">
        <f>B21</f>
        <v>Each vial sodium amoxicillin equivalent to 1000mg amoxicillin and potassium clavulanate equivalent to 200mg of clavulanic acid</v>
      </c>
      <c r="C55" s="179"/>
      <c r="D55" s="179"/>
      <c r="E55" s="179"/>
      <c r="F55" s="179"/>
      <c r="G55" s="179"/>
      <c r="H55" s="179"/>
    </row>
    <row r="56" spans="1:8" ht="26.25" customHeight="1" x14ac:dyDescent="0.4">
      <c r="A56" s="246" t="s">
        <v>86</v>
      </c>
      <c r="B56" s="247">
        <v>200</v>
      </c>
      <c r="C56" s="179" t="str">
        <f>B20</f>
        <v>Amoxicillin &amp; Clavulanate Potassium</v>
      </c>
      <c r="D56" s="179"/>
      <c r="E56" s="179"/>
      <c r="F56" s="179"/>
      <c r="G56" s="179"/>
      <c r="H56" s="248"/>
    </row>
    <row r="57" spans="1:8" ht="18.75" customHeight="1" x14ac:dyDescent="0.3">
      <c r="A57" s="245" t="s">
        <v>87</v>
      </c>
      <c r="B57" s="296">
        <f>Uniformity!D42</f>
        <v>1316.06</v>
      </c>
      <c r="C57" s="179"/>
      <c r="D57" s="179"/>
      <c r="E57" s="179"/>
      <c r="F57" s="179"/>
      <c r="G57" s="179"/>
      <c r="H57" s="248"/>
    </row>
    <row r="58" spans="1:8" ht="19.5" customHeight="1" x14ac:dyDescent="0.3">
      <c r="A58" s="179"/>
      <c r="B58" s="179"/>
      <c r="C58" s="179"/>
      <c r="D58" s="179"/>
      <c r="E58" s="179"/>
      <c r="F58" s="179"/>
      <c r="G58" s="179"/>
      <c r="H58" s="248"/>
    </row>
    <row r="59" spans="1:8" ht="27" customHeight="1" x14ac:dyDescent="0.4">
      <c r="A59" s="198" t="s">
        <v>88</v>
      </c>
      <c r="B59" s="199">
        <v>100</v>
      </c>
      <c r="C59" s="179"/>
      <c r="D59" s="249" t="s">
        <v>89</v>
      </c>
      <c r="E59" s="250" t="s">
        <v>62</v>
      </c>
      <c r="F59" s="250" t="s">
        <v>63</v>
      </c>
      <c r="G59" s="250" t="s">
        <v>90</v>
      </c>
      <c r="H59" s="202" t="s">
        <v>91</v>
      </c>
    </row>
    <row r="60" spans="1:8" ht="26.25" customHeight="1" x14ac:dyDescent="0.4">
      <c r="A60" s="200" t="s">
        <v>92</v>
      </c>
      <c r="B60" s="201">
        <v>1</v>
      </c>
      <c r="C60" s="300" t="s">
        <v>93</v>
      </c>
      <c r="D60" s="303">
        <v>27.7</v>
      </c>
      <c r="E60" s="251">
        <v>1</v>
      </c>
      <c r="F60" s="252">
        <v>6620914</v>
      </c>
      <c r="G60" s="253">
        <f>IF(ISBLANK(F60),"-",(F60/$D$50*$D$47*$B$68)*($B$57/$D$60))</f>
        <v>207.11954859363632</v>
      </c>
      <c r="H60" s="254">
        <f t="shared" ref="H60:H71" si="0">IF(ISBLANK(F60),"-",G60/$B$56)</f>
        <v>1.0355977429681815</v>
      </c>
    </row>
    <row r="61" spans="1:8" ht="26.25" customHeight="1" x14ac:dyDescent="0.4">
      <c r="A61" s="200" t="s">
        <v>94</v>
      </c>
      <c r="B61" s="201">
        <v>1</v>
      </c>
      <c r="C61" s="301"/>
      <c r="D61" s="304"/>
      <c r="E61" s="255">
        <v>2</v>
      </c>
      <c r="F61" s="211">
        <v>6630971</v>
      </c>
      <c r="G61" s="256">
        <f>IF(ISBLANK(F61),"-",(F61/$D$50*$D$47*$B$68)*($B$57/$D$60))</f>
        <v>207.43415792102013</v>
      </c>
      <c r="H61" s="257">
        <f t="shared" si="0"/>
        <v>1.0371707896051006</v>
      </c>
    </row>
    <row r="62" spans="1:8" ht="26.25" customHeight="1" x14ac:dyDescent="0.4">
      <c r="A62" s="200" t="s">
        <v>95</v>
      </c>
      <c r="B62" s="201">
        <v>1</v>
      </c>
      <c r="C62" s="301"/>
      <c r="D62" s="304"/>
      <c r="E62" s="255">
        <v>3</v>
      </c>
      <c r="F62" s="211">
        <v>6604963</v>
      </c>
      <c r="G62" s="256">
        <f>IF(ISBLANK(F62),"-",(F62/$D$50*$D$47*$B$68)*($B$57/$D$60))</f>
        <v>206.62055949339768</v>
      </c>
      <c r="H62" s="257">
        <f t="shared" si="0"/>
        <v>1.0331027974669884</v>
      </c>
    </row>
    <row r="63" spans="1:8" ht="27" customHeight="1" x14ac:dyDescent="0.4">
      <c r="A63" s="200" t="s">
        <v>96</v>
      </c>
      <c r="B63" s="201">
        <v>1</v>
      </c>
      <c r="C63" s="302"/>
      <c r="D63" s="305"/>
      <c r="E63" s="258">
        <v>4</v>
      </c>
      <c r="F63" s="259"/>
      <c r="G63" s="256" t="str">
        <f>IF(ISBLANK(F63),"-",(F63/$D$50*$D$47*$B$68)*($B$57/$D$60))</f>
        <v>-</v>
      </c>
      <c r="H63" s="257" t="str">
        <f t="shared" si="0"/>
        <v>-</v>
      </c>
    </row>
    <row r="64" spans="1:8" ht="26.25" customHeight="1" x14ac:dyDescent="0.4">
      <c r="A64" s="200" t="s">
        <v>97</v>
      </c>
      <c r="B64" s="201">
        <v>1</v>
      </c>
      <c r="C64" s="300" t="s">
        <v>98</v>
      </c>
      <c r="D64" s="303">
        <v>26</v>
      </c>
      <c r="E64" s="251">
        <v>1</v>
      </c>
      <c r="F64" s="252">
        <v>6117218</v>
      </c>
      <c r="G64" s="260">
        <f>IF(ISBLANK(F64),"-",(F64/$D$50*$D$47*$B$68)*($B$57/$D$64))</f>
        <v>203.87478824621039</v>
      </c>
      <c r="H64" s="261">
        <f t="shared" si="0"/>
        <v>1.0193739412310518</v>
      </c>
    </row>
    <row r="65" spans="1:8" ht="26.25" customHeight="1" x14ac:dyDescent="0.4">
      <c r="A65" s="200" t="s">
        <v>99</v>
      </c>
      <c r="B65" s="201">
        <v>1</v>
      </c>
      <c r="C65" s="301"/>
      <c r="D65" s="304"/>
      <c r="E65" s="255">
        <v>2</v>
      </c>
      <c r="F65" s="211">
        <v>6137122</v>
      </c>
      <c r="G65" s="262">
        <f>IF(ISBLANK(F65),"-",(F65/$D$50*$D$47*$B$68)*($B$57/$D$64))</f>
        <v>204.53814923567526</v>
      </c>
      <c r="H65" s="263">
        <f t="shared" si="0"/>
        <v>1.0226907461783763</v>
      </c>
    </row>
    <row r="66" spans="1:8" ht="26.25" customHeight="1" x14ac:dyDescent="0.4">
      <c r="A66" s="200" t="s">
        <v>100</v>
      </c>
      <c r="B66" s="201">
        <v>1</v>
      </c>
      <c r="C66" s="301"/>
      <c r="D66" s="304"/>
      <c r="E66" s="255">
        <v>3</v>
      </c>
      <c r="F66" s="211">
        <v>6079320</v>
      </c>
      <c r="G66" s="262">
        <f>IF(ISBLANK(F66),"-",(F66/$D$50*$D$47*$B$68)*($B$57/$D$64))</f>
        <v>202.61172279309838</v>
      </c>
      <c r="H66" s="263">
        <f t="shared" si="0"/>
        <v>1.0130586139654918</v>
      </c>
    </row>
    <row r="67" spans="1:8" ht="27" customHeight="1" x14ac:dyDescent="0.4">
      <c r="A67" s="200" t="s">
        <v>101</v>
      </c>
      <c r="B67" s="201">
        <v>1</v>
      </c>
      <c r="C67" s="302"/>
      <c r="D67" s="305"/>
      <c r="E67" s="258">
        <v>4</v>
      </c>
      <c r="F67" s="259"/>
      <c r="G67" s="264" t="str">
        <f>IF(ISBLANK(F67),"-",(F67/$D$50*$D$47*$B$68)*($B$57/$D$64))</f>
        <v>-</v>
      </c>
      <c r="H67" s="265" t="str">
        <f t="shared" si="0"/>
        <v>-</v>
      </c>
    </row>
    <row r="68" spans="1:8" ht="26.25" customHeight="1" x14ac:dyDescent="0.4">
      <c r="A68" s="200" t="s">
        <v>102</v>
      </c>
      <c r="B68" s="266">
        <f>(B67/B66)*(B65/B64)*(B63/B62)*(B61/B60)*B59</f>
        <v>100</v>
      </c>
      <c r="C68" s="300" t="s">
        <v>103</v>
      </c>
      <c r="D68" s="303">
        <v>28.4</v>
      </c>
      <c r="E68" s="251">
        <v>1</v>
      </c>
      <c r="F68" s="252">
        <v>6781006</v>
      </c>
      <c r="G68" s="260">
        <f>IF(ISBLANK(F68),"-",(F68/$D$50*$D$47*$B$68)*($B$57/$D$68))</f>
        <v>206.89914776298619</v>
      </c>
      <c r="H68" s="257">
        <f t="shared" si="0"/>
        <v>1.034495738814931</v>
      </c>
    </row>
    <row r="69" spans="1:8" ht="27" customHeight="1" x14ac:dyDescent="0.4">
      <c r="A69" s="242" t="s">
        <v>104</v>
      </c>
      <c r="B69" s="267">
        <f>(D47*B68)/B56*B57</f>
        <v>131.60599999999999</v>
      </c>
      <c r="C69" s="301"/>
      <c r="D69" s="304"/>
      <c r="E69" s="255">
        <v>2</v>
      </c>
      <c r="F69" s="211">
        <v>6714979</v>
      </c>
      <c r="G69" s="262">
        <f>IF(ISBLANK(F69),"-",(F69/$D$50*$D$47*$B$68)*($B$57/$D$68))</f>
        <v>204.8845602476018</v>
      </c>
      <c r="H69" s="257">
        <f t="shared" si="0"/>
        <v>1.024422801238009</v>
      </c>
    </row>
    <row r="70" spans="1:8" ht="26.25" customHeight="1" x14ac:dyDescent="0.4">
      <c r="A70" s="307" t="s">
        <v>77</v>
      </c>
      <c r="B70" s="308"/>
      <c r="C70" s="301"/>
      <c r="D70" s="304"/>
      <c r="E70" s="255">
        <v>3</v>
      </c>
      <c r="F70" s="211">
        <v>6693600</v>
      </c>
      <c r="G70" s="262">
        <f>IF(ISBLANK(F70),"-",(F70/$D$50*$D$47*$B$68)*($B$57/$D$68))</f>
        <v>204.23225336569891</v>
      </c>
      <c r="H70" s="257">
        <f t="shared" si="0"/>
        <v>1.0211612668284946</v>
      </c>
    </row>
    <row r="71" spans="1:8" ht="27" customHeight="1" x14ac:dyDescent="0.4">
      <c r="A71" s="309"/>
      <c r="B71" s="310"/>
      <c r="C71" s="306"/>
      <c r="D71" s="305"/>
      <c r="E71" s="258">
        <v>4</v>
      </c>
      <c r="F71" s="259"/>
      <c r="G71" s="264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269"/>
      <c r="B72" s="269"/>
      <c r="C72" s="269"/>
      <c r="D72" s="269"/>
      <c r="E72" s="269"/>
      <c r="F72" s="270"/>
      <c r="G72" s="271" t="s">
        <v>70</v>
      </c>
      <c r="H72" s="272">
        <f>AVERAGE(H60:H71)</f>
        <v>1.026786048699625</v>
      </c>
    </row>
    <row r="73" spans="1:8" ht="26.25" customHeight="1" x14ac:dyDescent="0.4">
      <c r="A73" s="179"/>
      <c r="B73" s="179"/>
      <c r="C73" s="269"/>
      <c r="D73" s="269"/>
      <c r="E73" s="269"/>
      <c r="F73" s="270"/>
      <c r="G73" s="273" t="s">
        <v>83</v>
      </c>
      <c r="H73" s="274">
        <f>STDEV(H60:H71)/H72</f>
        <v>8.3083221919511095E-3</v>
      </c>
    </row>
    <row r="74" spans="1:8" ht="27" customHeight="1" x14ac:dyDescent="0.4">
      <c r="A74" s="269"/>
      <c r="B74" s="269"/>
      <c r="C74" s="270"/>
      <c r="D74" s="270"/>
      <c r="E74" s="275"/>
      <c r="F74" s="270"/>
      <c r="G74" s="276" t="s">
        <v>20</v>
      </c>
      <c r="H74" s="277">
        <f>COUNT(H60:H71)</f>
        <v>9</v>
      </c>
    </row>
    <row r="75" spans="1:8" ht="18.75" customHeight="1" x14ac:dyDescent="0.3">
      <c r="A75" s="278"/>
      <c r="B75" s="278"/>
      <c r="C75" s="228"/>
      <c r="D75" s="228"/>
      <c r="E75" s="231"/>
      <c r="F75" s="228"/>
      <c r="G75" s="279"/>
      <c r="H75" s="280"/>
    </row>
    <row r="76" spans="1:8" ht="26.25" customHeight="1" x14ac:dyDescent="0.4">
      <c r="A76" s="186" t="s">
        <v>105</v>
      </c>
      <c r="B76" s="281" t="s">
        <v>106</v>
      </c>
      <c r="C76" s="311" t="str">
        <f>B20</f>
        <v>Amoxicillin &amp; Clavulanate Potassium</v>
      </c>
      <c r="D76" s="311"/>
      <c r="E76" s="282" t="s">
        <v>107</v>
      </c>
      <c r="F76" s="282"/>
      <c r="G76" s="283">
        <f>H72</f>
        <v>1.026786048699625</v>
      </c>
      <c r="H76" s="280"/>
    </row>
    <row r="77" spans="1:8" ht="19.5" customHeight="1" x14ac:dyDescent="0.3">
      <c r="A77" s="284"/>
      <c r="B77" s="284"/>
      <c r="C77" s="285"/>
      <c r="D77" s="285"/>
      <c r="E77" s="285"/>
      <c r="F77" s="285"/>
      <c r="G77" s="285"/>
      <c r="H77" s="285"/>
    </row>
    <row r="78" spans="1:8" ht="18.75" customHeight="1" x14ac:dyDescent="0.3">
      <c r="A78" s="179"/>
      <c r="B78" s="299" t="s">
        <v>26</v>
      </c>
      <c r="C78" s="299"/>
      <c r="D78" s="179"/>
      <c r="E78" s="286" t="s">
        <v>27</v>
      </c>
      <c r="F78" s="287"/>
      <c r="G78" s="299" t="s">
        <v>28</v>
      </c>
      <c r="H78" s="299"/>
    </row>
    <row r="79" spans="1:8" ht="60" customHeight="1" x14ac:dyDescent="0.3">
      <c r="A79" s="288" t="s">
        <v>29</v>
      </c>
      <c r="B79" s="289"/>
      <c r="C79" s="289"/>
      <c r="D79" s="179"/>
      <c r="E79" s="290"/>
      <c r="F79" s="291"/>
      <c r="G79" s="292"/>
      <c r="H79" s="292"/>
    </row>
    <row r="80" spans="1:8" ht="60" customHeight="1" x14ac:dyDescent="0.3">
      <c r="A80" s="288" t="s">
        <v>30</v>
      </c>
      <c r="B80" s="293"/>
      <c r="C80" s="293"/>
      <c r="D80" s="179"/>
      <c r="E80" s="294"/>
      <c r="F80" s="291"/>
      <c r="G80" s="295"/>
      <c r="H80" s="295"/>
    </row>
    <row r="250" spans="1:1" x14ac:dyDescent="0.2">
      <c r="A250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23">
    <mergeCell ref="A1:H7"/>
    <mergeCell ref="A8:H14"/>
    <mergeCell ref="C60:C63"/>
    <mergeCell ref="D60:D63"/>
    <mergeCell ref="A16:H16"/>
    <mergeCell ref="B18:E18"/>
    <mergeCell ref="B21:H21"/>
    <mergeCell ref="B26:C26"/>
    <mergeCell ref="B27:C27"/>
    <mergeCell ref="C29:H29"/>
    <mergeCell ref="C31:H31"/>
    <mergeCell ref="C32:H32"/>
    <mergeCell ref="D36:E36"/>
    <mergeCell ref="F36:G36"/>
    <mergeCell ref="A46:B47"/>
    <mergeCell ref="B78:C78"/>
    <mergeCell ref="G78:H78"/>
    <mergeCell ref="C64:C67"/>
    <mergeCell ref="D64:D67"/>
    <mergeCell ref="C68:C71"/>
    <mergeCell ref="D68:D71"/>
    <mergeCell ref="A70:B71"/>
    <mergeCell ref="C76:D76"/>
  </mergeCells>
  <conditionalFormatting sqref="D51">
    <cfRule type="cellIs" dxfId="2" priority="1" operator="greaterThan">
      <formula>0.02</formula>
    </cfRule>
  </conditionalFormatting>
  <conditionalFormatting sqref="H73">
    <cfRule type="cellIs" dxfId="1" priority="2" operator="greaterThan">
      <formula>0.02</formula>
    </cfRule>
  </conditionalFormatting>
  <pageMargins left="0.7" right="0.7" top="0.75" bottom="0.75" header="0.3" footer="0.3"/>
  <pageSetup scale="31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Uniformity</vt:lpstr>
      <vt:lpstr>SST</vt:lpstr>
      <vt:lpstr>amoxicillin</vt:lpstr>
      <vt:lpstr>Clavulanic acid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User</cp:lastModifiedBy>
  <cp:lastPrinted>2016-02-23T08:33:42Z</cp:lastPrinted>
  <dcterms:created xsi:type="dcterms:W3CDTF">2005-07-05T10:19:27Z</dcterms:created>
  <dcterms:modified xsi:type="dcterms:W3CDTF">2016-02-23T08:45:30Z</dcterms:modified>
  <cp:category/>
</cp:coreProperties>
</file>