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7"/>
  </bookViews>
  <sheets>
    <sheet name="SST" sheetId="1" r:id="rId1"/>
    <sheet name="Uniformity" sheetId="2" r:id="rId2"/>
    <sheet name="Amlodipine" sheetId="3" r:id="rId3"/>
    <sheet name="SST (2)" sheetId="6" r:id="rId4"/>
    <sheet name="Amlodipine (2)" sheetId="5" r:id="rId5"/>
    <sheet name="SST (3)" sheetId="9" r:id="rId6"/>
    <sheet name="Amlodipine 3" sheetId="7" r:id="rId7"/>
    <sheet name="Amlodipine 3 (2)" sheetId="11" r:id="rId8"/>
    <sheet name="Sheet1" sheetId="10" r:id="rId9"/>
  </sheets>
  <externalReferences>
    <externalReference r:id="rId10"/>
  </externalReferences>
  <definedNames>
    <definedName name="_xlnm.Print_Area" localSheetId="2">Amlodipine!$A$1:$I$124</definedName>
    <definedName name="_xlnm.Print_Area" localSheetId="4">'Amlodipine (2)'!$A$1:$H$133</definedName>
    <definedName name="_xlnm.Print_Area" localSheetId="7">'Amlodipine 3 (2)'!$A$1:$G$167</definedName>
    <definedName name="_xlnm.Print_Area" localSheetId="1">Uniformity!$A$1:$I$54</definedName>
  </definedNames>
  <calcPr calcId="144525"/>
</workbook>
</file>

<file path=xl/calcChain.xml><?xml version="1.0" encoding="utf-8"?>
<calcChain xmlns="http://schemas.openxmlformats.org/spreadsheetml/2006/main">
  <c r="C151" i="11" l="1"/>
  <c r="B124" i="11"/>
  <c r="B104" i="11"/>
  <c r="F101" i="11"/>
  <c r="D101" i="11"/>
  <c r="G100" i="11"/>
  <c r="E100" i="11"/>
  <c r="B93" i="11"/>
  <c r="B89" i="11"/>
  <c r="C74" i="11"/>
  <c r="B67" i="11"/>
  <c r="B57" i="11"/>
  <c r="C56" i="11"/>
  <c r="B55" i="11"/>
  <c r="B45" i="11"/>
  <c r="D48" i="11" s="1"/>
  <c r="F42" i="11"/>
  <c r="D42" i="11"/>
  <c r="G41" i="11"/>
  <c r="E41" i="11"/>
  <c r="B34" i="11"/>
  <c r="F103" i="11" s="1"/>
  <c r="B30" i="11"/>
  <c r="F44" i="11" l="1"/>
  <c r="F45" i="11"/>
  <c r="F46" i="11" s="1"/>
  <c r="F104" i="11"/>
  <c r="F105" i="11" s="1"/>
  <c r="D49" i="11"/>
  <c r="G38" i="11"/>
  <c r="D107" i="11"/>
  <c r="D103" i="11"/>
  <c r="D104" i="11" s="1"/>
  <c r="D105" i="11" s="1"/>
  <c r="D44" i="11"/>
  <c r="D45" i="11" s="1"/>
  <c r="D46" i="11" s="1"/>
  <c r="B53" i="9"/>
  <c r="E51" i="9"/>
  <c r="D51" i="9"/>
  <c r="C51" i="9"/>
  <c r="B51" i="9"/>
  <c r="B52" i="9" s="1"/>
  <c r="B32" i="9"/>
  <c r="E30" i="9"/>
  <c r="D30" i="9"/>
  <c r="C30" i="9"/>
  <c r="B30" i="9"/>
  <c r="B31" i="9" s="1"/>
  <c r="B21" i="9"/>
  <c r="C142" i="7"/>
  <c r="B125" i="7"/>
  <c r="B105" i="7"/>
  <c r="F102" i="7"/>
  <c r="D102" i="7"/>
  <c r="G101" i="7"/>
  <c r="E101" i="7"/>
  <c r="B94" i="7"/>
  <c r="B90" i="7"/>
  <c r="C74" i="7"/>
  <c r="B67" i="7"/>
  <c r="B57" i="7"/>
  <c r="C56" i="7"/>
  <c r="B55" i="7"/>
  <c r="B45" i="7"/>
  <c r="D48" i="7" s="1"/>
  <c r="F44" i="7"/>
  <c r="F45" i="7" s="1"/>
  <c r="F46" i="7" s="1"/>
  <c r="F42" i="7"/>
  <c r="D42" i="7"/>
  <c r="G41" i="7"/>
  <c r="E41" i="7"/>
  <c r="B34" i="7"/>
  <c r="F104" i="7" s="1"/>
  <c r="F105" i="7" s="1"/>
  <c r="F106" i="7" s="1"/>
  <c r="B30" i="7"/>
  <c r="G39" i="11" l="1"/>
  <c r="G42" i="11" s="1"/>
  <c r="G40" i="11"/>
  <c r="E38" i="11"/>
  <c r="G99" i="11"/>
  <c r="G97" i="11"/>
  <c r="D108" i="11"/>
  <c r="E99" i="11"/>
  <c r="E97" i="11"/>
  <c r="G98" i="11"/>
  <c r="E98" i="11"/>
  <c r="E39" i="11"/>
  <c r="E40" i="11"/>
  <c r="D49" i="7"/>
  <c r="G40" i="7"/>
  <c r="G39" i="7"/>
  <c r="G38" i="7"/>
  <c r="D108" i="7"/>
  <c r="D104" i="7"/>
  <c r="D105" i="7" s="1"/>
  <c r="D106" i="7" s="1"/>
  <c r="D44" i="7"/>
  <c r="D45" i="7" s="1"/>
  <c r="D46" i="7" s="1"/>
  <c r="B53" i="6"/>
  <c r="E51" i="6"/>
  <c r="D51" i="6"/>
  <c r="C51" i="6"/>
  <c r="B51" i="6"/>
  <c r="B52" i="6" s="1"/>
  <c r="B32" i="6"/>
  <c r="E30" i="6"/>
  <c r="D30" i="6"/>
  <c r="C30" i="6"/>
  <c r="B30" i="6"/>
  <c r="B31" i="6" s="1"/>
  <c r="C129" i="5"/>
  <c r="B125" i="5"/>
  <c r="D109" i="5" s="1"/>
  <c r="F122" i="5"/>
  <c r="E122" i="5"/>
  <c r="F121" i="5"/>
  <c r="E121" i="5"/>
  <c r="F120" i="5"/>
  <c r="E120" i="5"/>
  <c r="F119" i="5"/>
  <c r="E119" i="5"/>
  <c r="F118" i="5"/>
  <c r="E118" i="5"/>
  <c r="F117" i="5"/>
  <c r="E117" i="5"/>
  <c r="B107" i="5"/>
  <c r="F106" i="5"/>
  <c r="D106" i="5"/>
  <c r="F104" i="5"/>
  <c r="D104" i="5"/>
  <c r="G103" i="5"/>
  <c r="E103" i="5"/>
  <c r="G102" i="5"/>
  <c r="E102" i="5"/>
  <c r="G101" i="5"/>
  <c r="E101" i="5"/>
  <c r="G100" i="5"/>
  <c r="E100" i="5"/>
  <c r="B96" i="5"/>
  <c r="B90" i="5"/>
  <c r="B89" i="5"/>
  <c r="B91" i="5" s="1"/>
  <c r="C74" i="5"/>
  <c r="B67" i="5"/>
  <c r="E59" i="5"/>
  <c r="G59" i="5" s="1"/>
  <c r="C56" i="5"/>
  <c r="B55" i="5"/>
  <c r="F45" i="5"/>
  <c r="F46" i="5" s="1"/>
  <c r="B45" i="5"/>
  <c r="D48" i="5" s="1"/>
  <c r="F44" i="5"/>
  <c r="D44" i="5"/>
  <c r="D45" i="5" s="1"/>
  <c r="D46" i="5" s="1"/>
  <c r="F42" i="5"/>
  <c r="D42" i="5"/>
  <c r="G41" i="5"/>
  <c r="E41" i="5"/>
  <c r="B34" i="5"/>
  <c r="B30" i="5"/>
  <c r="D52" i="11" l="1"/>
  <c r="D109" i="11"/>
  <c r="E101" i="11"/>
  <c r="D111" i="11"/>
  <c r="E42" i="11"/>
  <c r="D50" i="11"/>
  <c r="G101" i="11"/>
  <c r="G100" i="7"/>
  <c r="G98" i="7"/>
  <c r="G102" i="7" s="1"/>
  <c r="D109" i="7"/>
  <c r="E100" i="7"/>
  <c r="E98" i="7"/>
  <c r="E99" i="7"/>
  <c r="G99" i="7"/>
  <c r="E39" i="7"/>
  <c r="E40" i="7"/>
  <c r="G42" i="7"/>
  <c r="E38" i="7"/>
  <c r="E104" i="5"/>
  <c r="F107" i="5"/>
  <c r="F108" i="5" s="1"/>
  <c r="G104" i="5"/>
  <c r="D110" i="5"/>
  <c r="D111" i="5" s="1"/>
  <c r="F124" i="5"/>
  <c r="F125" i="5" s="1"/>
  <c r="E39" i="5"/>
  <c r="G38" i="5"/>
  <c r="E40" i="5"/>
  <c r="D49" i="5"/>
  <c r="G39" i="5"/>
  <c r="G40" i="5"/>
  <c r="E38" i="5"/>
  <c r="G129" i="5"/>
  <c r="D107" i="5"/>
  <c r="D108" i="5" s="1"/>
  <c r="D114" i="5"/>
  <c r="D112" i="5"/>
  <c r="D113" i="5" s="1"/>
  <c r="F126" i="5"/>
  <c r="E140" i="11" l="1"/>
  <c r="E144" i="11"/>
  <c r="E137" i="11"/>
  <c r="E141" i="11"/>
  <c r="E138" i="11"/>
  <c r="E142" i="11"/>
  <c r="G142" i="11" s="1"/>
  <c r="E139" i="11"/>
  <c r="E143" i="11"/>
  <c r="E145" i="11"/>
  <c r="E136" i="11"/>
  <c r="E67" i="11"/>
  <c r="E66" i="11"/>
  <c r="E62" i="11"/>
  <c r="E68" i="11"/>
  <c r="E63" i="11"/>
  <c r="E59" i="11"/>
  <c r="D51" i="11"/>
  <c r="E64" i="11"/>
  <c r="E60" i="11"/>
  <c r="E65" i="11"/>
  <c r="E61" i="11"/>
  <c r="E132" i="11"/>
  <c r="E128" i="11"/>
  <c r="E124" i="11"/>
  <c r="E123" i="11"/>
  <c r="E119" i="11"/>
  <c r="E133" i="11"/>
  <c r="E129" i="11"/>
  <c r="E125" i="11"/>
  <c r="E120" i="11"/>
  <c r="E116" i="11"/>
  <c r="E134" i="11"/>
  <c r="E130" i="11"/>
  <c r="E126" i="11"/>
  <c r="E121" i="11"/>
  <c r="E117" i="11"/>
  <c r="E135" i="11"/>
  <c r="E131" i="11"/>
  <c r="E127" i="11"/>
  <c r="E122" i="11"/>
  <c r="E118" i="11"/>
  <c r="D110" i="11"/>
  <c r="D110" i="7"/>
  <c r="E102" i="7"/>
  <c r="D112" i="7"/>
  <c r="D50" i="7"/>
  <c r="D52" i="7"/>
  <c r="E42" i="7"/>
  <c r="D50" i="5"/>
  <c r="E42" i="5"/>
  <c r="D52" i="5"/>
  <c r="G42" i="5"/>
  <c r="E147" i="11" l="1"/>
  <c r="F142" i="11" s="1"/>
  <c r="G145" i="11"/>
  <c r="G138" i="11"/>
  <c r="G140" i="11"/>
  <c r="G143" i="11"/>
  <c r="G141" i="11"/>
  <c r="G139" i="11"/>
  <c r="E149" i="11"/>
  <c r="G137" i="11"/>
  <c r="F137" i="11"/>
  <c r="G136" i="11"/>
  <c r="F136" i="11"/>
  <c r="G144" i="11"/>
  <c r="F144" i="11"/>
  <c r="G118" i="11"/>
  <c r="F118" i="11"/>
  <c r="G135" i="11"/>
  <c r="G130" i="11"/>
  <c r="G125" i="11"/>
  <c r="G123" i="11"/>
  <c r="G62" i="11"/>
  <c r="G117" i="11"/>
  <c r="G134" i="11"/>
  <c r="G129" i="11"/>
  <c r="G124" i="11"/>
  <c r="G65" i="11"/>
  <c r="E72" i="11"/>
  <c r="E70" i="11"/>
  <c r="E71" i="11" s="1"/>
  <c r="G59" i="11"/>
  <c r="G66" i="11"/>
  <c r="G127" i="11"/>
  <c r="G121" i="11"/>
  <c r="G116" i="11"/>
  <c r="F133" i="11"/>
  <c r="G133" i="11"/>
  <c r="G128" i="11"/>
  <c r="G60" i="11"/>
  <c r="G63" i="11"/>
  <c r="G67" i="11"/>
  <c r="G131" i="11"/>
  <c r="G126" i="11"/>
  <c r="F126" i="11"/>
  <c r="G120" i="11"/>
  <c r="G119" i="11"/>
  <c r="F119" i="11"/>
  <c r="G132" i="11"/>
  <c r="G64" i="11"/>
  <c r="G68" i="11"/>
  <c r="G122" i="11"/>
  <c r="F122" i="11"/>
  <c r="G61" i="11"/>
  <c r="E67" i="7"/>
  <c r="E66" i="7"/>
  <c r="E62" i="7"/>
  <c r="E68" i="7"/>
  <c r="E63" i="7"/>
  <c r="E59" i="7"/>
  <c r="E65" i="7"/>
  <c r="E64" i="7"/>
  <c r="E60" i="7"/>
  <c r="D51" i="7"/>
  <c r="E61" i="7"/>
  <c r="E133" i="7"/>
  <c r="E129" i="7"/>
  <c r="E125" i="7"/>
  <c r="E124" i="7"/>
  <c r="E120" i="7"/>
  <c r="E134" i="7"/>
  <c r="E130" i="7"/>
  <c r="E126" i="7"/>
  <c r="E121" i="7"/>
  <c r="E117" i="7"/>
  <c r="E135" i="7"/>
  <c r="E131" i="7"/>
  <c r="E127" i="7"/>
  <c r="E122" i="7"/>
  <c r="E118" i="7"/>
  <c r="E136" i="7"/>
  <c r="E132" i="7"/>
  <c r="E128" i="7"/>
  <c r="E123" i="7"/>
  <c r="E119" i="7"/>
  <c r="D111" i="7"/>
  <c r="E64" i="5"/>
  <c r="E65" i="5"/>
  <c r="E61" i="5"/>
  <c r="E67" i="5"/>
  <c r="E66" i="5"/>
  <c r="E62" i="5"/>
  <c r="E68" i="5"/>
  <c r="E63" i="5"/>
  <c r="D51" i="5"/>
  <c r="E60" i="5"/>
  <c r="C158" i="11" l="1"/>
  <c r="F127" i="11"/>
  <c r="F141" i="11"/>
  <c r="F140" i="11"/>
  <c r="F145" i="11"/>
  <c r="G147" i="11"/>
  <c r="G149" i="11"/>
  <c r="F125" i="11"/>
  <c r="F139" i="11"/>
  <c r="F143" i="11"/>
  <c r="F138" i="11"/>
  <c r="E148" i="11"/>
  <c r="F117" i="11"/>
  <c r="F120" i="11"/>
  <c r="F116" i="11"/>
  <c r="F123" i="11"/>
  <c r="F130" i="11"/>
  <c r="F67" i="11"/>
  <c r="F60" i="11"/>
  <c r="F64" i="11"/>
  <c r="F63" i="11"/>
  <c r="F68" i="11"/>
  <c r="F65" i="11"/>
  <c r="G70" i="11"/>
  <c r="C81" i="11"/>
  <c r="G72" i="11"/>
  <c r="F129" i="11"/>
  <c r="F61" i="11"/>
  <c r="F132" i="11"/>
  <c r="F131" i="11"/>
  <c r="F128" i="11"/>
  <c r="F121" i="11"/>
  <c r="F66" i="11"/>
  <c r="F59" i="11"/>
  <c r="F124" i="11"/>
  <c r="F134" i="11"/>
  <c r="F62" i="11"/>
  <c r="F135" i="11"/>
  <c r="G132" i="7"/>
  <c r="F132" i="7"/>
  <c r="G127" i="7"/>
  <c r="F121" i="7"/>
  <c r="G121" i="7"/>
  <c r="G120" i="7"/>
  <c r="G133" i="7"/>
  <c r="F133" i="7"/>
  <c r="G64" i="7"/>
  <c r="F68" i="7"/>
  <c r="G68" i="7"/>
  <c r="G123" i="7"/>
  <c r="G118" i="7"/>
  <c r="F118" i="7"/>
  <c r="G135" i="7"/>
  <c r="F130" i="7"/>
  <c r="G130" i="7"/>
  <c r="G125" i="7"/>
  <c r="E72" i="7"/>
  <c r="F59" i="7"/>
  <c r="G59" i="7"/>
  <c r="E70" i="7"/>
  <c r="E71" i="7" s="1"/>
  <c r="F66" i="7"/>
  <c r="G66" i="7"/>
  <c r="G128" i="7"/>
  <c r="F128" i="7"/>
  <c r="G122" i="7"/>
  <c r="F122" i="7"/>
  <c r="E138" i="7"/>
  <c r="E139" i="7" s="1"/>
  <c r="F117" i="7"/>
  <c r="E140" i="7"/>
  <c r="G117" i="7"/>
  <c r="F134" i="7"/>
  <c r="G134" i="7"/>
  <c r="G129" i="7"/>
  <c r="F129" i="7"/>
  <c r="G60" i="7"/>
  <c r="F60" i="7"/>
  <c r="F63" i="7"/>
  <c r="G63" i="7"/>
  <c r="F67" i="7"/>
  <c r="G67" i="7"/>
  <c r="G119" i="7"/>
  <c r="F119" i="7"/>
  <c r="G136" i="7"/>
  <c r="F136" i="7"/>
  <c r="G131" i="7"/>
  <c r="F131" i="7"/>
  <c r="F126" i="7"/>
  <c r="G126" i="7"/>
  <c r="G124" i="7"/>
  <c r="F124" i="7"/>
  <c r="F61" i="7"/>
  <c r="G61" i="7"/>
  <c r="G65" i="7"/>
  <c r="F65" i="7"/>
  <c r="F62" i="7"/>
  <c r="G62" i="7"/>
  <c r="G68" i="5"/>
  <c r="G61" i="5"/>
  <c r="E70" i="5"/>
  <c r="G60" i="5"/>
  <c r="E72" i="5"/>
  <c r="F62" i="5"/>
  <c r="G62" i="5"/>
  <c r="G65" i="5"/>
  <c r="G66" i="5"/>
  <c r="F66" i="5"/>
  <c r="G64" i="5"/>
  <c r="F63" i="5"/>
  <c r="G63" i="5"/>
  <c r="G67" i="5"/>
  <c r="C82" i="11" l="1"/>
  <c r="C79" i="11"/>
  <c r="C156" i="11"/>
  <c r="C159" i="11" s="1"/>
  <c r="G151" i="11"/>
  <c r="G148" i="11"/>
  <c r="F147" i="11"/>
  <c r="F148" i="11" s="1"/>
  <c r="F149" i="11"/>
  <c r="F70" i="11"/>
  <c r="F71" i="11" s="1"/>
  <c r="F72" i="11"/>
  <c r="G74" i="11"/>
  <c r="G71" i="11"/>
  <c r="G140" i="7"/>
  <c r="G138" i="7"/>
  <c r="F138" i="7"/>
  <c r="F139" i="7" s="1"/>
  <c r="F125" i="7"/>
  <c r="F135" i="7"/>
  <c r="F123" i="7"/>
  <c r="F140" i="7" s="1"/>
  <c r="F64" i="7"/>
  <c r="F70" i="7" s="1"/>
  <c r="F71" i="7" s="1"/>
  <c r="F120" i="7"/>
  <c r="F127" i="7"/>
  <c r="C149" i="7"/>
  <c r="G70" i="7"/>
  <c r="C147" i="7"/>
  <c r="C81" i="7"/>
  <c r="G72" i="7"/>
  <c r="E71" i="5"/>
  <c r="F59" i="5"/>
  <c r="F60" i="5"/>
  <c r="F68" i="5"/>
  <c r="G70" i="5"/>
  <c r="C81" i="5"/>
  <c r="G72" i="5"/>
  <c r="F67" i="5"/>
  <c r="F64" i="5"/>
  <c r="F65" i="5"/>
  <c r="F61" i="5"/>
  <c r="C160" i="11" l="1"/>
  <c r="C162" i="11"/>
  <c r="C161" i="11"/>
  <c r="C83" i="11"/>
  <c r="G142" i="7"/>
  <c r="C150" i="7"/>
  <c r="G139" i="7"/>
  <c r="F72" i="7"/>
  <c r="G74" i="7"/>
  <c r="C82" i="7"/>
  <c r="C83" i="7" s="1"/>
  <c r="G71" i="7"/>
  <c r="C79" i="7"/>
  <c r="F72" i="5"/>
  <c r="F70" i="5"/>
  <c r="F71" i="5" s="1"/>
  <c r="C79" i="5"/>
  <c r="G74" i="5"/>
  <c r="C82" i="5"/>
  <c r="C83" i="5" s="1"/>
  <c r="G71" i="5"/>
  <c r="C153" i="7" l="1"/>
  <c r="C152" i="7"/>
  <c r="C151" i="7"/>
  <c r="B32" i="1"/>
  <c r="E30" i="1"/>
  <c r="D30" i="1"/>
  <c r="C30" i="1"/>
  <c r="B30" i="1"/>
  <c r="B31" i="1" s="1"/>
  <c r="H71" i="3" l="1"/>
  <c r="G71" i="3"/>
  <c r="G63" i="3"/>
  <c r="G67" i="3"/>
  <c r="H63" i="3"/>
  <c r="H67" i="3"/>
  <c r="E41" i="3"/>
  <c r="C120" i="3" l="1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B30" i="3"/>
  <c r="C46" i="2"/>
  <c r="D41" i="2" s="1"/>
  <c r="C45" i="2"/>
  <c r="B53" i="1"/>
  <c r="E51" i="1"/>
  <c r="D51" i="1"/>
  <c r="C51" i="1"/>
  <c r="B51" i="1"/>
  <c r="B52" i="1" s="1"/>
  <c r="D29" i="2" l="1"/>
  <c r="D39" i="2"/>
  <c r="I39" i="3"/>
  <c r="I92" i="3"/>
  <c r="D101" i="3"/>
  <c r="D34" i="2"/>
  <c r="F97" i="3"/>
  <c r="F98" i="3" s="1"/>
  <c r="B57" i="3"/>
  <c r="B69" i="3" s="1"/>
  <c r="D27" i="2"/>
  <c r="D33" i="2"/>
  <c r="D38" i="2"/>
  <c r="D50" i="2"/>
  <c r="D26" i="2"/>
  <c r="D31" i="2"/>
  <c r="D37" i="2"/>
  <c r="D43" i="2"/>
  <c r="C49" i="2"/>
  <c r="D25" i="2"/>
  <c r="D30" i="2"/>
  <c r="D35" i="2"/>
  <c r="D42" i="2"/>
  <c r="B49" i="2"/>
  <c r="C50" i="2"/>
  <c r="D24" i="2"/>
  <c r="D28" i="2"/>
  <c r="D32" i="2"/>
  <c r="D36" i="2"/>
  <c r="D40" i="2"/>
  <c r="D49" i="2"/>
  <c r="D98" i="3"/>
  <c r="D99" i="3" s="1"/>
  <c r="G94" i="3"/>
  <c r="F44" i="3"/>
  <c r="F45" i="3" s="1"/>
  <c r="D44" i="3"/>
  <c r="D45" i="3" s="1"/>
  <c r="D49" i="3"/>
  <c r="G93" i="3" l="1"/>
  <c r="G91" i="3"/>
  <c r="E92" i="3"/>
  <c r="G92" i="3"/>
  <c r="E93" i="3"/>
  <c r="E91" i="3"/>
  <c r="F99" i="3"/>
  <c r="D102" i="3"/>
  <c r="G40" i="3"/>
  <c r="G38" i="3"/>
  <c r="G39" i="3"/>
  <c r="E39" i="3"/>
  <c r="E40" i="3"/>
  <c r="E38" i="3"/>
  <c r="E94" i="3"/>
  <c r="D46" i="3"/>
  <c r="F46" i="3"/>
  <c r="G41" i="3"/>
  <c r="G95" i="3" l="1"/>
  <c r="D103" i="3"/>
  <c r="E113" i="3" s="1"/>
  <c r="F113" i="3" s="1"/>
  <c r="D105" i="3"/>
  <c r="E95" i="3"/>
  <c r="D52" i="3"/>
  <c r="D50" i="3"/>
  <c r="E42" i="3"/>
  <c r="G42" i="3"/>
  <c r="E110" i="3" l="1"/>
  <c r="F110" i="3" s="1"/>
  <c r="E109" i="3"/>
  <c r="F109" i="3" s="1"/>
  <c r="E108" i="3"/>
  <c r="F108" i="3" s="1"/>
  <c r="E111" i="3"/>
  <c r="F111" i="3" s="1"/>
  <c r="D104" i="3"/>
  <c r="E112" i="3"/>
  <c r="F112" i="3" s="1"/>
  <c r="G64" i="3"/>
  <c r="H64" i="3" s="1"/>
  <c r="G70" i="3"/>
  <c r="H70" i="3" s="1"/>
  <c r="G69" i="3"/>
  <c r="H69" i="3" s="1"/>
  <c r="G62" i="3"/>
  <c r="H62" i="3" s="1"/>
  <c r="G66" i="3"/>
  <c r="H66" i="3" s="1"/>
  <c r="G68" i="3"/>
  <c r="H68" i="3" s="1"/>
  <c r="G61" i="3"/>
  <c r="H61" i="3" s="1"/>
  <c r="G65" i="3"/>
  <c r="H65" i="3" s="1"/>
  <c r="G60" i="3"/>
  <c r="H60" i="3" s="1"/>
  <c r="D51" i="3"/>
  <c r="E117" i="3" l="1"/>
  <c r="E115" i="3"/>
  <c r="E116" i="3" s="1"/>
  <c r="F115" i="3"/>
  <c r="F117" i="3"/>
  <c r="G74" i="3"/>
  <c r="G72" i="3"/>
  <c r="G73" i="3" s="1"/>
  <c r="G120" i="3" l="1"/>
  <c r="F116" i="3"/>
  <c r="H74" i="3"/>
  <c r="H72" i="3"/>
  <c r="G76" i="3" l="1"/>
  <c r="H73" i="3"/>
</calcChain>
</file>

<file path=xl/sharedStrings.xml><?xml version="1.0" encoding="utf-8"?>
<sst xmlns="http://schemas.openxmlformats.org/spreadsheetml/2006/main" count="824" uniqueCount="168">
  <si>
    <t>HPLC System Suitability Report</t>
  </si>
  <si>
    <t>Analysis Data</t>
  </si>
  <si>
    <t>Assay</t>
  </si>
  <si>
    <t>Sample(s)</t>
  </si>
  <si>
    <t>Reference Substance:</t>
  </si>
  <si>
    <t>MYLOVASC-2.5</t>
  </si>
  <si>
    <t>% age Purity:</t>
  </si>
  <si>
    <t>NDQD201512635</t>
  </si>
  <si>
    <t>Weight (mg):</t>
  </si>
  <si>
    <t>S-Amlodipine besilate equivalent to s-amlodopine 2.5mg</t>
  </si>
  <si>
    <t>Standard Conc (mg/mL):</t>
  </si>
  <si>
    <t>Each uncoated tablets contains S-Amlodipine besilate equivalent to S-Amlodipine 2.5mg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</si>
  <si>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</si>
  <si>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</si>
  <si>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</si>
  <si>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</si>
  <si>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</si>
  <si>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</si>
  <si>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</si>
  <si>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</si>
  <si>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</si>
  <si>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</si>
  <si>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</si>
  <si>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</si>
  <si>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</si>
  <si>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</si>
  <si>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</si>
  <si>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</si>
  <si>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</si>
  <si>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</si>
  <si>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</si>
  <si>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</si>
  <si>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</si>
  <si>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</si>
  <si>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</si>
  <si>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</si>
  <si>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</si>
  <si>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</si>
  <si>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</si>
  <si>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</si>
  <si>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</si>
  <si>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</si>
  <si>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</si>
  <si>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</si>
  <si>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</si>
  <si>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</si>
  <si>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</si>
  <si>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</si>
  <si>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</si>
  <si>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</si>
  <si>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</si>
  <si>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</si>
  <si>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</si>
  <si>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</si>
  <si>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</si>
  <si>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</si>
  <si>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</si>
  <si>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</si>
  <si>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</si>
  <si>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</si>
  <si>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</si>
  <si>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</si>
  <si>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</si>
  <si>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</si>
  <si>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</si>
  <si>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</si>
  <si>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</si>
  <si>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</si>
  <si>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</si>
  <si>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</si>
  <si>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</si>
  <si>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</si>
  <si>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</si>
  <si>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</si>
  <si>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</si>
  <si>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</si>
  <si>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</si>
  <si>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</si>
  <si>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</si>
  <si>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</si>
  <si>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</si>
  <si>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</si>
  <si>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</si>
  <si>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</si>
  <si>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</si>
  <si>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</si>
  <si>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</si>
  <si>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</si>
  <si>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</si>
  <si>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</si>
  <si>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</si>
  <si>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</si>
  <si>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</si>
  <si>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</si>
  <si>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</si>
  <si>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</si>
  <si>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</si>
  <si>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</si>
  <si>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</si>
  <si>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</si>
  <si>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</si>
  <si>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</si>
  <si>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</si>
  <si>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</si>
  <si>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</si>
  <si>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</si>
  <si>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</si>
  <si>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</si>
  <si>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</si>
  <si>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</si>
  <si>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</si>
  <si>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</si>
  <si>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</si>
  <si>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</si>
  <si>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</si>
  <si>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</si>
  <si>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</si>
  <si>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</si>
  <si>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</si>
  <si>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</si>
  <si>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</si>
  <si>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</si>
  <si>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</si>
  <si>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</si>
  <si>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Amlodipine Besylate BP</t>
  </si>
  <si>
    <t>A65-1</t>
  </si>
  <si>
    <t>Rutto</t>
  </si>
  <si>
    <t>AMLOAS -10 TABLETS</t>
  </si>
  <si>
    <t>NDQD201512577</t>
  </si>
  <si>
    <t>Amlodipine Besylate USP</t>
  </si>
  <si>
    <t>If correction for water content is NOT needed, enter 0</t>
  </si>
  <si>
    <t>Initial Standard dilution (mL):</t>
  </si>
  <si>
    <t>Desired Concetration (mg/mL):</t>
  </si>
  <si>
    <t>Initial Sample dilution (mL):</t>
  </si>
  <si>
    <t>Tablet No.</t>
  </si>
  <si>
    <t>Peak Area:</t>
  </si>
  <si>
    <t>Actual Content</t>
  </si>
  <si>
    <t>Content as % of the average content</t>
  </si>
  <si>
    <t>Content as % of Label Claim</t>
  </si>
  <si>
    <t>Average tablet:</t>
  </si>
  <si>
    <t>Comment</t>
  </si>
  <si>
    <t>Determination of the Acceptance Value (AV)</t>
  </si>
  <si>
    <t>Calculation of acceptance value (AV)</t>
  </si>
  <si>
    <t>k</t>
  </si>
  <si>
    <t>s</t>
  </si>
  <si>
    <t xml:space="preserve">M </t>
  </si>
  <si>
    <r>
      <t>AV (</t>
    </r>
    <r>
      <rPr>
        <sz val="14"/>
        <color rgb="FF000000"/>
        <rFont val="Calibri"/>
      </rPr>
      <t>≤</t>
    </r>
    <r>
      <rPr>
        <sz val="14"/>
        <color rgb="FF000000"/>
        <rFont val="Book Antiqua"/>
      </rPr>
      <t xml:space="preserve"> 15)</t>
    </r>
  </si>
  <si>
    <t xml:space="preserve">Enter name of compound in free base form. If salt convertion is not needed enter 1. </t>
  </si>
  <si>
    <t xml:space="preserve">Enter name of compound in salt form. If salt convertion is not needed enter 1. </t>
  </si>
  <si>
    <t>tablet No.</t>
  </si>
  <si>
    <t>Each tablet contains: Amlodipine Besylate USP 2.5 mg</t>
  </si>
  <si>
    <t>Rutto/Mutua</t>
  </si>
  <si>
    <t>MYLOVASC (TM)- 2.5 TABLETS</t>
  </si>
  <si>
    <t>Each uncoated tablets contains S-Amlodipine besilate equivalent to S-Amlodipine 2.5 mg</t>
  </si>
  <si>
    <t>Amlodipine besylate</t>
  </si>
  <si>
    <r>
      <t>AV (</t>
    </r>
    <r>
      <rPr>
        <sz val="14"/>
        <color rgb="FF000000"/>
        <rFont val="Calibri"/>
      </rPr>
      <t>≤</t>
    </r>
    <r>
      <rPr>
        <sz val="14"/>
        <color rgb="FF000000"/>
        <rFont val="Book Antiqua"/>
      </rPr>
      <t xml:space="preserve"> 15) and</t>
    </r>
  </si>
  <si>
    <t xml:space="preserve">No Unit Less than nor </t>
  </si>
  <si>
    <t xml:space="preserve">No Unit greater than </t>
  </si>
  <si>
    <t>Amlodipine Besylate</t>
  </si>
  <si>
    <r>
      <t>1</t>
    </r>
    <r>
      <rPr>
        <vertAlign val="superscript"/>
        <sz val="12"/>
        <color rgb="FF000000"/>
        <rFont val="Book Antiqua"/>
        <family val="1"/>
      </rPr>
      <t>st</t>
    </r>
    <r>
      <rPr>
        <sz val="12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</si>
  <si>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2"/>
        <color rgb="FF000000"/>
        <rFont val="Book Antiqua"/>
        <family val="1"/>
      </rPr>
      <t>st</t>
    </r>
    <r>
      <rPr>
        <sz val="12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</si>
  <si>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2"/>
        <color rgb="FF000000"/>
        <rFont val="Book Antiqua"/>
        <family val="1"/>
      </rPr>
      <t>nd</t>
    </r>
    <r>
      <rPr>
        <sz val="12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</si>
  <si>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2"/>
        <color rgb="FF000000"/>
        <rFont val="Book Antiqua"/>
        <family val="1"/>
      </rPr>
      <t>nd</t>
    </r>
    <r>
      <rPr>
        <sz val="12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</si>
  <si>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2"/>
        <color rgb="FF000000"/>
        <rFont val="Book Antiqua"/>
        <family val="1"/>
      </rPr>
      <t>rd</t>
    </r>
    <r>
      <rPr>
        <sz val="12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</si>
  <si>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2"/>
        <color rgb="FF000000"/>
        <rFont val="Book Antiqua"/>
        <family val="1"/>
      </rPr>
      <t>rd</t>
    </r>
    <r>
      <rPr>
        <sz val="12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</si>
  <si>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2"/>
        <color rgb="FF000000"/>
        <rFont val="Book Antiqua"/>
        <family val="1"/>
      </rPr>
      <t>th</t>
    </r>
    <r>
      <rPr>
        <sz val="12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</si>
  <si>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2"/>
        <color rgb="FF000000"/>
        <rFont val="Book Antiqua"/>
        <family val="1"/>
      </rPr>
      <t>th</t>
    </r>
    <r>
      <rPr>
        <sz val="12"/>
        <color rgb="FF000000"/>
        <rFont val="Book Antiqua"/>
        <family val="1"/>
      </rPr>
      <t xml:space="preserve"> Dilution Standard Final Volume (mL):</t>
    </r>
  </si>
  <si>
    <r>
      <t>AV (</t>
    </r>
    <r>
      <rPr>
        <sz val="12"/>
        <color rgb="FF000000"/>
        <rFont val="Calibri"/>
        <family val="2"/>
      </rPr>
      <t>≤</t>
    </r>
    <r>
      <rPr>
        <sz val="12"/>
        <color rgb="FF000000"/>
        <rFont val="Book Antiqua"/>
        <family val="1"/>
      </rPr>
      <t xml:space="preserve"> 15) 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</si>
</sst>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\ &quot;%&quot;"/>
    <numFmt numFmtId="174" formatCode="0.00\ &quot;%&quot;"/>
    <numFmt numFmtId="175" formatCode="0\ &quot;%&quot;"/>
  </numFmts>
  <fonts count="3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sz val="20"/>
      <color rgb="FF000000"/>
      <name val="Book Antiqua"/>
      <family val="1"/>
    </font>
    <font>
      <sz val="14"/>
      <color rgb="FF000000"/>
      <name val="Book Antiqua"/>
      <family val="1"/>
    </font>
    <font>
      <sz val="10"/>
      <color rgb="FF000000"/>
      <name val="Arial"/>
    </font>
    <font>
      <sz val="14"/>
      <color rgb="FF000000"/>
      <name val="Calibri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i/>
      <sz val="12"/>
      <color rgb="FF000000"/>
      <name val="Book Antiqua"/>
      <family val="1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Book Antiqua"/>
      <family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9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6" fillId="2" borderId="0"/>
    <xf numFmtId="0" fontId="26" fillId="2" borderId="0"/>
    <xf numFmtId="0" fontId="26" fillId="2" borderId="0"/>
  </cellStyleXfs>
  <cellXfs count="88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4" fontId="6" fillId="2" borderId="0" xfId="0" applyNumberFormat="1" applyFont="1" applyFill="1"/>
    <xf numFmtId="0" fontId="1" fillId="2" borderId="10" xfId="0" applyFont="1" applyFill="1" applyBorder="1" applyAlignment="1">
      <alignment horizontal="center"/>
    </xf>
    <xf numFmtId="0" fontId="24" fillId="3" borderId="29" xfId="0" applyFont="1" applyFill="1" applyBorder="1" applyAlignment="1" applyProtection="1">
      <alignment horizontal="center"/>
      <protection locked="0"/>
    </xf>
    <xf numFmtId="171" fontId="25" fillId="2" borderId="26" xfId="0" applyNumberFormat="1" applyFont="1" applyFill="1" applyBorder="1" applyAlignment="1">
      <alignment horizontal="center"/>
    </xf>
    <xf numFmtId="171" fontId="25" fillId="2" borderId="30" xfId="0" applyNumberFormat="1" applyFont="1" applyFill="1" applyBorder="1" applyAlignment="1">
      <alignment horizontal="center"/>
    </xf>
    <xf numFmtId="0" fontId="24" fillId="3" borderId="23" xfId="0" applyFont="1" applyFill="1" applyBorder="1" applyAlignment="1" applyProtection="1">
      <alignment horizontal="center"/>
      <protection locked="0"/>
    </xf>
    <xf numFmtId="171" fontId="25" fillId="2" borderId="31" xfId="0" applyNumberFormat="1" applyFont="1" applyFill="1" applyBorder="1" applyAlignment="1">
      <alignment horizontal="center"/>
    </xf>
    <xf numFmtId="171" fontId="25" fillId="2" borderId="32" xfId="0" applyNumberFormat="1" applyFont="1" applyFill="1" applyBorder="1" applyAlignment="1">
      <alignment horizontal="center"/>
    </xf>
    <xf numFmtId="14" fontId="11" fillId="2" borderId="7" xfId="0" applyNumberFormat="1" applyFont="1" applyFill="1" applyBorder="1"/>
    <xf numFmtId="14" fontId="6" fillId="2" borderId="7" xfId="0" applyNumberFormat="1" applyFont="1" applyFill="1" applyBorder="1"/>
    <xf numFmtId="14" fontId="2" fillId="2" borderId="7" xfId="0" applyNumberFormat="1" applyFont="1" applyFill="1" applyBorder="1"/>
    <xf numFmtId="166" fontId="13" fillId="3" borderId="31" xfId="0" applyNumberFormat="1" applyFont="1" applyFill="1" applyBorder="1" applyAlignment="1" applyProtection="1">
      <alignment horizontal="center"/>
      <protection locked="0"/>
    </xf>
    <xf numFmtId="166" fontId="13" fillId="3" borderId="35" xfId="0" applyNumberFormat="1" applyFont="1" applyFill="1" applyBorder="1" applyAlignment="1" applyProtection="1">
      <alignment horizontal="center"/>
      <protection locked="0"/>
    </xf>
    <xf numFmtId="0" fontId="26" fillId="2" borderId="0" xfId="1" applyFill="1"/>
    <xf numFmtId="0" fontId="11" fillId="2" borderId="0" xfId="1" applyFont="1" applyFill="1"/>
    <xf numFmtId="0" fontId="3" fillId="2" borderId="0" xfId="1" applyFont="1" applyFill="1"/>
    <xf numFmtId="0" fontId="12" fillId="2" borderId="0" xfId="1" applyFont="1" applyFill="1"/>
    <xf numFmtId="0" fontId="13" fillId="3" borderId="0" xfId="1" applyFont="1" applyFill="1" applyAlignment="1" applyProtection="1">
      <alignment horizontal="left"/>
      <protection locked="0"/>
    </xf>
    <xf numFmtId="0" fontId="12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Protection="1">
      <protection locked="0"/>
    </xf>
    <xf numFmtId="0" fontId="11" fillId="3" borderId="0" xfId="1" applyFont="1" applyFill="1" applyProtection="1">
      <protection locked="0"/>
    </xf>
    <xf numFmtId="169" fontId="14" fillId="3" borderId="0" xfId="1" applyNumberFormat="1" applyFont="1" applyFill="1" applyAlignment="1" applyProtection="1">
      <alignment horizontal="left"/>
      <protection locked="0"/>
    </xf>
    <xf numFmtId="0" fontId="14" fillId="2" borderId="0" xfId="1" applyFont="1" applyFill="1"/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8" fillId="2" borderId="0" xfId="1" applyFont="1" applyFill="1"/>
    <xf numFmtId="0" fontId="11" fillId="2" borderId="21" xfId="1" applyFont="1" applyFill="1" applyBorder="1" applyAlignment="1">
      <alignment horizontal="right"/>
    </xf>
    <xf numFmtId="0" fontId="13" fillId="3" borderId="59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32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0" fontId="11" fillId="2" borderId="39" xfId="1" applyFont="1" applyFill="1" applyBorder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2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0" fontId="13" fillId="3" borderId="41" xfId="1" applyFont="1" applyFill="1" applyBorder="1" applyAlignment="1" applyProtection="1">
      <alignment horizontal="center"/>
      <protection locked="0"/>
    </xf>
    <xf numFmtId="1" fontId="11" fillId="2" borderId="0" xfId="1" applyNumberFormat="1" applyFont="1" applyFill="1" applyAlignment="1">
      <alignment horizontal="center"/>
    </xf>
    <xf numFmtId="0" fontId="11" fillId="2" borderId="29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0" fontId="4" fillId="2" borderId="0" xfId="1" applyFont="1" applyFill="1"/>
    <xf numFmtId="0" fontId="6" fillId="2" borderId="0" xfId="1" applyFont="1" applyFill="1"/>
    <xf numFmtId="0" fontId="12" fillId="2" borderId="60" xfId="1" applyFont="1" applyFill="1" applyBorder="1" applyAlignment="1">
      <alignment horizontal="center"/>
    </xf>
    <xf numFmtId="0" fontId="12" fillId="7" borderId="54" xfId="1" applyFont="1" applyFill="1" applyBorder="1" applyAlignment="1">
      <alignment horizontal="center"/>
    </xf>
    <xf numFmtId="0" fontId="12" fillId="7" borderId="10" xfId="1" applyFont="1" applyFill="1" applyBorder="1" applyAlignment="1">
      <alignment horizontal="center"/>
    </xf>
    <xf numFmtId="0" fontId="12" fillId="7" borderId="55" xfId="1" applyFont="1" applyFill="1" applyBorder="1" applyAlignment="1">
      <alignment horizontal="center" wrapText="1"/>
    </xf>
    <xf numFmtId="0" fontId="12" fillId="7" borderId="22" xfId="1" applyFont="1" applyFill="1" applyBorder="1" applyAlignment="1">
      <alignment horizontal="center" wrapText="1"/>
    </xf>
    <xf numFmtId="0" fontId="11" fillId="2" borderId="29" xfId="1" applyFont="1" applyFill="1" applyBorder="1" applyAlignment="1">
      <alignment horizontal="center"/>
    </xf>
    <xf numFmtId="0" fontId="14" fillId="3" borderId="4" xfId="1" applyFont="1" applyFill="1" applyBorder="1" applyAlignment="1">
      <alignment horizontal="center" wrapText="1"/>
    </xf>
    <xf numFmtId="2" fontId="11" fillId="2" borderId="26" xfId="1" applyNumberFormat="1" applyFont="1" applyFill="1" applyBorder="1" applyAlignment="1">
      <alignment horizontal="center"/>
    </xf>
    <xf numFmtId="2" fontId="11" fillId="2" borderId="4" xfId="1" applyNumberFormat="1" applyFont="1" applyFill="1" applyBorder="1" applyAlignment="1">
      <alignment horizontal="center"/>
    </xf>
    <xf numFmtId="2" fontId="11" fillId="2" borderId="28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0" fontId="14" fillId="3" borderId="3" xfId="1" applyFont="1" applyFill="1" applyBorder="1" applyAlignment="1">
      <alignment horizontal="center" wrapText="1"/>
    </xf>
    <xf numFmtId="2" fontId="11" fillId="2" borderId="31" xfId="1" applyNumberFormat="1" applyFont="1" applyFill="1" applyBorder="1" applyAlignment="1">
      <alignment horizontal="center"/>
    </xf>
    <xf numFmtId="2" fontId="11" fillId="2" borderId="3" xfId="1" applyNumberFormat="1" applyFont="1" applyFill="1" applyBorder="1" applyAlignment="1">
      <alignment horizontal="center"/>
    </xf>
    <xf numFmtId="2" fontId="11" fillId="2" borderId="24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center"/>
    </xf>
    <xf numFmtId="0" fontId="14" fillId="3" borderId="61" xfId="1" applyFont="1" applyFill="1" applyBorder="1" applyAlignment="1">
      <alignment horizontal="center" wrapText="1"/>
    </xf>
    <xf numFmtId="2" fontId="11" fillId="2" borderId="38" xfId="1" applyNumberFormat="1" applyFont="1" applyFill="1" applyBorder="1" applyAlignment="1">
      <alignment horizontal="center"/>
    </xf>
    <xf numFmtId="2" fontId="11" fillId="2" borderId="61" xfId="1" applyNumberFormat="1" applyFont="1" applyFill="1" applyBorder="1" applyAlignment="1">
      <alignment horizontal="center"/>
    </xf>
    <xf numFmtId="2" fontId="11" fillId="2" borderId="44" xfId="1" applyNumberFormat="1" applyFont="1" applyFill="1" applyBorder="1" applyAlignment="1">
      <alignment horizontal="center"/>
    </xf>
    <xf numFmtId="0" fontId="11" fillId="2" borderId="24" xfId="1" applyFont="1" applyFill="1" applyBorder="1"/>
    <xf numFmtId="10" fontId="12" fillId="2" borderId="0" xfId="1" applyNumberFormat="1" applyFont="1" applyFill="1" applyAlignment="1">
      <alignment horizontal="center"/>
    </xf>
    <xf numFmtId="2" fontId="12" fillId="5" borderId="27" xfId="1" applyNumberFormat="1" applyFont="1" applyFill="1" applyBorder="1" applyAlignment="1">
      <alignment horizontal="center"/>
    </xf>
    <xf numFmtId="2" fontId="13" fillId="5" borderId="27" xfId="1" applyNumberFormat="1" applyFont="1" applyFill="1" applyBorder="1" applyAlignment="1">
      <alignment horizontal="center"/>
    </xf>
    <xf numFmtId="10" fontId="12" fillId="6" borderId="27" xfId="1" applyNumberFormat="1" applyFont="1" applyFill="1" applyBorder="1" applyAlignment="1">
      <alignment horizontal="center"/>
    </xf>
    <xf numFmtId="10" fontId="13" fillId="6" borderId="27" xfId="1" applyNumberFormat="1" applyFont="1" applyFill="1" applyBorder="1" applyAlignment="1">
      <alignment horizontal="center"/>
    </xf>
    <xf numFmtId="10" fontId="12" fillId="2" borderId="9" xfId="1" applyNumberFormat="1" applyFont="1" applyFill="1" applyBorder="1" applyAlignment="1">
      <alignment horizontal="center"/>
    </xf>
    <xf numFmtId="2" fontId="12" fillId="5" borderId="62" xfId="1" applyNumberFormat="1" applyFont="1" applyFill="1" applyBorder="1" applyAlignment="1">
      <alignment horizontal="center"/>
    </xf>
    <xf numFmtId="2" fontId="13" fillId="5" borderId="62" xfId="1" applyNumberFormat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173" fontId="12" fillId="2" borderId="0" xfId="1" applyNumberFormat="1" applyFont="1" applyFill="1" applyAlignment="1">
      <alignment horizontal="center"/>
    </xf>
    <xf numFmtId="165" fontId="12" fillId="2" borderId="0" xfId="1" applyNumberFormat="1" applyFont="1" applyFill="1" applyAlignment="1">
      <alignment horizontal="center"/>
    </xf>
    <xf numFmtId="0" fontId="11" fillId="2" borderId="1" xfId="1" applyFont="1" applyFill="1" applyBorder="1" applyAlignment="1">
      <alignment horizontal="right"/>
    </xf>
    <xf numFmtId="2" fontId="11" fillId="2" borderId="1" xfId="1" applyNumberFormat="1" applyFont="1" applyFill="1" applyBorder="1" applyAlignment="1">
      <alignment horizontal="center"/>
    </xf>
    <xf numFmtId="0" fontId="14" fillId="3" borderId="1" xfId="1" applyFont="1" applyFill="1" applyBorder="1" applyAlignment="1" applyProtection="1">
      <alignment horizontal="center"/>
      <protection locked="0"/>
    </xf>
    <xf numFmtId="1" fontId="12" fillId="6" borderId="1" xfId="1" applyNumberFormat="1" applyFont="1" applyFill="1" applyBorder="1" applyAlignment="1">
      <alignment horizontal="center"/>
    </xf>
    <xf numFmtId="0" fontId="12" fillId="2" borderId="0" xfId="1" applyFont="1" applyFill="1" applyAlignment="1" applyProtection="1">
      <alignment horizontal="center"/>
      <protection locked="0"/>
    </xf>
    <xf numFmtId="0" fontId="17" fillId="2" borderId="0" xfId="1" applyFont="1" applyFill="1"/>
    <xf numFmtId="0" fontId="13" fillId="3" borderId="22" xfId="1" applyFont="1" applyFill="1" applyBorder="1" applyAlignment="1" applyProtection="1">
      <alignment horizontal="center"/>
      <protection locked="0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3" fillId="3" borderId="24" xfId="1" applyFont="1" applyFill="1" applyBorder="1" applyAlignment="1" applyProtection="1">
      <alignment horizontal="center"/>
      <protection locked="0"/>
    </xf>
    <xf numFmtId="171" fontId="11" fillId="2" borderId="4" xfId="1" applyNumberFormat="1" applyFont="1" applyFill="1" applyBorder="1" applyAlignment="1">
      <alignment horizontal="center"/>
    </xf>
    <xf numFmtId="0" fontId="13" fillId="3" borderId="48" xfId="1" applyFont="1" applyFill="1" applyBorder="1" applyAlignment="1" applyProtection="1">
      <alignment horizontal="center"/>
      <protection locked="0"/>
    </xf>
    <xf numFmtId="171" fontId="11" fillId="2" borderId="3" xfId="1" applyNumberFormat="1" applyFont="1" applyFill="1" applyBorder="1" applyAlignment="1">
      <alignment horizontal="center"/>
    </xf>
    <xf numFmtId="171" fontId="13" fillId="3" borderId="0" xfId="1" applyNumberFormat="1" applyFont="1" applyFill="1" applyAlignment="1" applyProtection="1">
      <alignment horizontal="center"/>
      <protection locked="0"/>
    </xf>
    <xf numFmtId="171" fontId="11" fillId="2" borderId="5" xfId="1" applyNumberFormat="1" applyFont="1" applyFill="1" applyBorder="1" applyAlignment="1">
      <alignment horizontal="center"/>
    </xf>
    <xf numFmtId="171" fontId="13" fillId="3" borderId="7" xfId="1" applyNumberFormat="1" applyFont="1" applyFill="1" applyBorder="1" applyAlignment="1" applyProtection="1">
      <alignment horizontal="center"/>
      <protection locked="0"/>
    </xf>
    <xf numFmtId="17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3" fillId="3" borderId="52" xfId="1" applyFont="1" applyFill="1" applyBorder="1" applyAlignment="1" applyProtection="1">
      <alignment horizontal="center"/>
      <protection locked="0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0" fontId="2" fillId="2" borderId="0" xfId="1" applyFont="1" applyFill="1"/>
    <xf numFmtId="0" fontId="11" fillId="2" borderId="63" xfId="1" applyFont="1" applyFill="1" applyBorder="1" applyAlignment="1">
      <alignment horizontal="right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25" xfId="1" applyFont="1" applyFill="1" applyBorder="1" applyAlignment="1">
      <alignment horizontal="right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2" fillId="6" borderId="41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2" fillId="7" borderId="17" xfId="1" applyFont="1" applyFill="1" applyBorder="1" applyAlignment="1">
      <alignment horizontal="center"/>
    </xf>
    <xf numFmtId="0" fontId="12" fillId="2" borderId="54" xfId="1" applyFont="1" applyFill="1" applyBorder="1" applyAlignment="1">
      <alignment horizontal="center"/>
    </xf>
    <xf numFmtId="0" fontId="12" fillId="2" borderId="55" xfId="1" applyFont="1" applyFill="1" applyBorder="1"/>
    <xf numFmtId="0" fontId="12" fillId="2" borderId="22" xfId="1" applyFont="1" applyFill="1" applyBorder="1" applyAlignment="1">
      <alignment horizontal="center" wrapText="1"/>
    </xf>
    <xf numFmtId="171" fontId="13" fillId="3" borderId="31" xfId="1" applyNumberFormat="1" applyFont="1" applyFill="1" applyBorder="1" applyAlignment="1" applyProtection="1">
      <alignment horizontal="center"/>
      <protection locked="0"/>
    </xf>
    <xf numFmtId="10" fontId="11" fillId="2" borderId="30" xfId="1" applyNumberFormat="1" applyFont="1" applyFill="1" applyBorder="1" applyAlignment="1">
      <alignment horizontal="center"/>
    </xf>
    <xf numFmtId="10" fontId="11" fillId="2" borderId="32" xfId="1" applyNumberFormat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/>
    </xf>
    <xf numFmtId="171" fontId="13" fillId="3" borderId="35" xfId="1" applyNumberFormat="1" applyFont="1" applyFill="1" applyBorder="1" applyAlignment="1" applyProtection="1">
      <alignment horizontal="center"/>
      <protection locked="0"/>
    </xf>
    <xf numFmtId="2" fontId="11" fillId="2" borderId="35" xfId="1" applyNumberFormat="1" applyFont="1" applyFill="1" applyBorder="1" applyAlignment="1">
      <alignment horizontal="center"/>
    </xf>
    <xf numFmtId="10" fontId="11" fillId="2" borderId="36" xfId="1" applyNumberFormat="1" applyFont="1" applyFill="1" applyBorder="1" applyAlignment="1">
      <alignment horizontal="center"/>
    </xf>
    <xf numFmtId="171" fontId="12" fillId="2" borderId="0" xfId="1" applyNumberFormat="1" applyFont="1" applyFill="1" applyAlignment="1">
      <alignment horizontal="center"/>
    </xf>
    <xf numFmtId="171" fontId="11" fillId="2" borderId="2" xfId="1" applyNumberFormat="1" applyFont="1" applyFill="1" applyBorder="1" applyAlignment="1">
      <alignment horizontal="right"/>
    </xf>
    <xf numFmtId="10" fontId="13" fillId="7" borderId="27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6" xfId="1" applyFont="1" applyFill="1" applyBorder="1"/>
    <xf numFmtId="0" fontId="11" fillId="2" borderId="43" xfId="1" applyFont="1" applyFill="1" applyBorder="1"/>
    <xf numFmtId="0" fontId="11" fillId="2" borderId="64" xfId="1" applyFont="1" applyFill="1" applyBorder="1" applyAlignment="1">
      <alignment horizontal="center"/>
    </xf>
    <xf numFmtId="0" fontId="11" fillId="2" borderId="56" xfId="1" applyFont="1" applyFill="1" applyBorder="1" applyAlignment="1">
      <alignment horizontal="right"/>
    </xf>
    <xf numFmtId="0" fontId="13" fillId="7" borderId="17" xfId="1" applyFont="1" applyFill="1" applyBorder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2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6" fillId="2" borderId="0" xfId="2" applyFill="1"/>
    <xf numFmtId="0" fontId="11" fillId="2" borderId="0" xfId="2" applyFont="1" applyFill="1"/>
    <xf numFmtId="0" fontId="3" fillId="2" borderId="0" xfId="2" applyFont="1" applyFill="1"/>
    <xf numFmtId="0" fontId="12" fillId="2" borderId="0" xfId="2" applyFont="1" applyFill="1"/>
    <xf numFmtId="0" fontId="12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14" fillId="2" borderId="0" xfId="2" applyFont="1" applyFill="1" applyAlignment="1" applyProtection="1">
      <alignment horizontal="right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Protection="1">
      <protection locked="0"/>
    </xf>
    <xf numFmtId="0" fontId="11" fillId="3" borderId="0" xfId="2" applyFont="1" applyFill="1" applyProtection="1">
      <protection locked="0"/>
    </xf>
    <xf numFmtId="169" fontId="14" fillId="3" borderId="0" xfId="2" applyNumberFormat="1" applyFont="1" applyFill="1" applyAlignment="1" applyProtection="1">
      <alignment horizontal="left"/>
      <protection locked="0"/>
    </xf>
    <xf numFmtId="0" fontId="14" fillId="2" borderId="0" xfId="2" applyFont="1" applyFill="1"/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8" fillId="2" borderId="0" xfId="2" applyFont="1" applyFill="1"/>
    <xf numFmtId="0" fontId="11" fillId="2" borderId="21" xfId="2" applyFont="1" applyFill="1" applyBorder="1" applyAlignment="1">
      <alignment horizontal="right"/>
    </xf>
    <xf numFmtId="0" fontId="13" fillId="3" borderId="59" xfId="2" applyFont="1" applyFill="1" applyBorder="1" applyAlignment="1" applyProtection="1">
      <alignment horizontal="center"/>
      <protection locked="0"/>
    </xf>
    <xf numFmtId="0" fontId="11" fillId="2" borderId="23" xfId="2" applyFont="1" applyFill="1" applyBorder="1" applyAlignment="1">
      <alignment horizontal="right"/>
    </xf>
    <xf numFmtId="0" fontId="13" fillId="3" borderId="32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0" fontId="11" fillId="2" borderId="39" xfId="2" applyFont="1" applyFill="1" applyBorder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2" fontId="11" fillId="6" borderId="17" xfId="2" applyNumberFormat="1" applyFont="1" applyFill="1" applyBorder="1" applyAlignment="1">
      <alignment horizontal="center"/>
    </xf>
    <xf numFmtId="0" fontId="11" fillId="2" borderId="42" xfId="2" applyFont="1" applyFill="1" applyBorder="1" applyAlignment="1">
      <alignment horizontal="right"/>
    </xf>
    <xf numFmtId="0" fontId="13" fillId="3" borderId="41" xfId="2" applyFont="1" applyFill="1" applyBorder="1" applyAlignment="1" applyProtection="1">
      <alignment horizontal="center"/>
      <protection locked="0"/>
    </xf>
    <xf numFmtId="1" fontId="11" fillId="2" borderId="0" xfId="2" applyNumberFormat="1" applyFont="1" applyFill="1" applyAlignment="1">
      <alignment horizontal="center"/>
    </xf>
    <xf numFmtId="0" fontId="11" fillId="2" borderId="29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0" fontId="4" fillId="2" borderId="0" xfId="2" applyFont="1" applyFill="1"/>
    <xf numFmtId="0" fontId="6" fillId="2" borderId="0" xfId="2" applyFont="1" applyFill="1"/>
    <xf numFmtId="0" fontId="12" fillId="2" borderId="60" xfId="2" applyFont="1" applyFill="1" applyBorder="1" applyAlignment="1">
      <alignment horizontal="center"/>
    </xf>
    <xf numFmtId="0" fontId="12" fillId="7" borderId="54" xfId="2" applyFont="1" applyFill="1" applyBorder="1" applyAlignment="1">
      <alignment horizontal="center"/>
    </xf>
    <xf numFmtId="0" fontId="12" fillId="7" borderId="10" xfId="2" applyFont="1" applyFill="1" applyBorder="1" applyAlignment="1">
      <alignment horizontal="center"/>
    </xf>
    <xf numFmtId="0" fontId="12" fillId="7" borderId="55" xfId="2" applyFont="1" applyFill="1" applyBorder="1" applyAlignment="1">
      <alignment horizontal="center" wrapText="1"/>
    </xf>
    <xf numFmtId="0" fontId="12" fillId="7" borderId="22" xfId="2" applyFont="1" applyFill="1" applyBorder="1" applyAlignment="1">
      <alignment horizontal="center" wrapText="1"/>
    </xf>
    <xf numFmtId="0" fontId="11" fillId="2" borderId="29" xfId="2" applyFont="1" applyFill="1" applyBorder="1" applyAlignment="1">
      <alignment horizontal="center"/>
    </xf>
    <xf numFmtId="0" fontId="14" fillId="3" borderId="4" xfId="1" applyFont="1" applyFill="1" applyBorder="1" applyAlignment="1" applyProtection="1">
      <alignment horizontal="center" wrapText="1"/>
      <protection locked="0"/>
    </xf>
    <xf numFmtId="2" fontId="11" fillId="2" borderId="26" xfId="2" applyNumberFormat="1" applyFont="1" applyFill="1" applyBorder="1" applyAlignment="1">
      <alignment horizontal="center"/>
    </xf>
    <xf numFmtId="174" fontId="11" fillId="2" borderId="4" xfId="2" applyNumberFormat="1" applyFont="1" applyFill="1" applyBorder="1" applyAlignment="1">
      <alignment horizontal="center"/>
    </xf>
    <xf numFmtId="174" fontId="11" fillId="2" borderId="28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0" fontId="14" fillId="3" borderId="3" xfId="1" applyFont="1" applyFill="1" applyBorder="1" applyAlignment="1" applyProtection="1">
      <alignment horizontal="center" wrapText="1"/>
      <protection locked="0"/>
    </xf>
    <xf numFmtId="2" fontId="11" fillId="2" borderId="31" xfId="2" applyNumberFormat="1" applyFont="1" applyFill="1" applyBorder="1" applyAlignment="1">
      <alignment horizontal="center"/>
    </xf>
    <xf numFmtId="174" fontId="11" fillId="2" borderId="3" xfId="2" applyNumberFormat="1" applyFont="1" applyFill="1" applyBorder="1" applyAlignment="1">
      <alignment horizontal="center"/>
    </xf>
    <xf numFmtId="174" fontId="11" fillId="2" borderId="24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center"/>
    </xf>
    <xf numFmtId="0" fontId="14" fillId="3" borderId="61" xfId="1" applyFont="1" applyFill="1" applyBorder="1" applyAlignment="1" applyProtection="1">
      <alignment horizontal="center" wrapText="1"/>
      <protection locked="0"/>
    </xf>
    <xf numFmtId="2" fontId="11" fillId="2" borderId="38" xfId="2" applyNumberFormat="1" applyFont="1" applyFill="1" applyBorder="1" applyAlignment="1">
      <alignment horizontal="center"/>
    </xf>
    <xf numFmtId="174" fontId="11" fillId="2" borderId="61" xfId="2" applyNumberFormat="1" applyFont="1" applyFill="1" applyBorder="1" applyAlignment="1">
      <alignment horizontal="center"/>
    </xf>
    <xf numFmtId="174" fontId="11" fillId="2" borderId="44" xfId="2" applyNumberFormat="1" applyFont="1" applyFill="1" applyBorder="1" applyAlignment="1">
      <alignment horizontal="center"/>
    </xf>
    <xf numFmtId="0" fontId="11" fillId="2" borderId="24" xfId="2" applyFont="1" applyFill="1" applyBorder="1"/>
    <xf numFmtId="10" fontId="12" fillId="2" borderId="0" xfId="2" applyNumberFormat="1" applyFont="1" applyFill="1" applyAlignment="1">
      <alignment horizontal="center"/>
    </xf>
    <xf numFmtId="2" fontId="12" fillId="5" borderId="27" xfId="2" applyNumberFormat="1" applyFont="1" applyFill="1" applyBorder="1" applyAlignment="1">
      <alignment horizontal="center"/>
    </xf>
    <xf numFmtId="174" fontId="12" fillId="5" borderId="27" xfId="2" applyNumberFormat="1" applyFont="1" applyFill="1" applyBorder="1" applyAlignment="1">
      <alignment horizontal="center"/>
    </xf>
    <xf numFmtId="174" fontId="13" fillId="5" borderId="27" xfId="2" applyNumberFormat="1" applyFont="1" applyFill="1" applyBorder="1" applyAlignment="1">
      <alignment horizontal="center"/>
    </xf>
    <xf numFmtId="10" fontId="12" fillId="6" borderId="27" xfId="2" applyNumberFormat="1" applyFont="1" applyFill="1" applyBorder="1" applyAlignment="1">
      <alignment horizontal="center"/>
    </xf>
    <xf numFmtId="10" fontId="13" fillId="6" borderId="27" xfId="2" applyNumberFormat="1" applyFont="1" applyFill="1" applyBorder="1" applyAlignment="1">
      <alignment horizontal="center"/>
    </xf>
    <xf numFmtId="10" fontId="12" fillId="2" borderId="9" xfId="2" applyNumberFormat="1" applyFont="1" applyFill="1" applyBorder="1" applyAlignment="1">
      <alignment horizontal="center"/>
    </xf>
    <xf numFmtId="1" fontId="12" fillId="5" borderId="62" xfId="2" applyNumberFormat="1" applyFont="1" applyFill="1" applyBorder="1" applyAlignment="1">
      <alignment horizontal="center"/>
    </xf>
    <xf numFmtId="1" fontId="13" fillId="5" borderId="62" xfId="2" applyNumberFormat="1" applyFont="1" applyFill="1" applyBorder="1" applyAlignment="1">
      <alignment horizontal="center"/>
    </xf>
    <xf numFmtId="0" fontId="6" fillId="2" borderId="0" xfId="2" applyFont="1" applyFill="1" applyAlignment="1">
      <alignment horizontal="center"/>
    </xf>
    <xf numFmtId="0" fontId="12" fillId="2" borderId="0" xfId="2" applyFont="1" applyFill="1" applyAlignment="1">
      <alignment horizontal="center"/>
    </xf>
    <xf numFmtId="173" fontId="12" fillId="2" borderId="0" xfId="2" applyNumberFormat="1" applyFont="1" applyFill="1" applyAlignment="1">
      <alignment horizontal="center"/>
    </xf>
    <xf numFmtId="165" fontId="12" fillId="2" borderId="0" xfId="2" applyNumberFormat="1" applyFont="1" applyFill="1" applyAlignment="1">
      <alignment horizontal="center"/>
    </xf>
    <xf numFmtId="0" fontId="11" fillId="2" borderId="1" xfId="2" applyFont="1" applyFill="1" applyBorder="1" applyAlignment="1">
      <alignment horizontal="right"/>
    </xf>
    <xf numFmtId="2" fontId="11" fillId="2" borderId="1" xfId="2" applyNumberFormat="1" applyFont="1" applyFill="1" applyBorder="1" applyAlignment="1">
      <alignment horizontal="center"/>
    </xf>
    <xf numFmtId="0" fontId="14" fillId="3" borderId="1" xfId="2" applyFont="1" applyFill="1" applyBorder="1" applyAlignment="1" applyProtection="1">
      <alignment horizontal="center"/>
      <protection locked="0"/>
    </xf>
    <xf numFmtId="1" fontId="12" fillId="6" borderId="1" xfId="2" applyNumberFormat="1" applyFont="1" applyFill="1" applyBorder="1" applyAlignment="1">
      <alignment horizontal="center"/>
    </xf>
    <xf numFmtId="0" fontId="12" fillId="2" borderId="0" xfId="2" applyFont="1" applyFill="1" applyAlignment="1" applyProtection="1">
      <alignment horizontal="center"/>
      <protection locked="0"/>
    </xf>
    <xf numFmtId="1" fontId="12" fillId="6" borderId="37" xfId="2" applyNumberFormat="1" applyFont="1" applyFill="1" applyBorder="1" applyAlignment="1" applyProtection="1">
      <alignment horizontal="center"/>
      <protection locked="0"/>
    </xf>
    <xf numFmtId="0" fontId="13" fillId="3" borderId="65" xfId="2" applyFont="1" applyFill="1" applyBorder="1" applyAlignment="1" applyProtection="1">
      <alignment horizontal="center"/>
      <protection locked="0"/>
    </xf>
    <xf numFmtId="0" fontId="12" fillId="7" borderId="55" xfId="2" applyFont="1" applyFill="1" applyBorder="1" applyAlignment="1">
      <alignment horizontal="center"/>
    </xf>
    <xf numFmtId="0" fontId="13" fillId="3" borderId="31" xfId="2" applyFont="1" applyFill="1" applyBorder="1" applyAlignment="1" applyProtection="1">
      <alignment horizontal="center"/>
      <protection locked="0"/>
    </xf>
    <xf numFmtId="0" fontId="11" fillId="2" borderId="53" xfId="2" applyFont="1" applyFill="1" applyBorder="1" applyAlignment="1">
      <alignment horizontal="center"/>
    </xf>
    <xf numFmtId="0" fontId="14" fillId="3" borderId="26" xfId="2" applyFont="1" applyFill="1" applyBorder="1" applyAlignment="1" applyProtection="1">
      <alignment horizontal="center" wrapText="1"/>
      <protection locked="0"/>
    </xf>
    <xf numFmtId="0" fontId="11" fillId="2" borderId="49" xfId="2" applyFont="1" applyFill="1" applyBorder="1" applyAlignment="1">
      <alignment horizontal="center"/>
    </xf>
    <xf numFmtId="0" fontId="14" fillId="3" borderId="31" xfId="2" applyFont="1" applyFill="1" applyBorder="1" applyAlignment="1" applyProtection="1">
      <alignment horizontal="center" wrapText="1"/>
      <protection locked="0"/>
    </xf>
    <xf numFmtId="0" fontId="11" fillId="2" borderId="38" xfId="2" applyFont="1" applyFill="1" applyBorder="1" applyAlignment="1">
      <alignment horizontal="center"/>
    </xf>
    <xf numFmtId="0" fontId="19" fillId="2" borderId="23" xfId="2" applyFont="1" applyFill="1" applyBorder="1" applyAlignment="1">
      <alignment vertical="center" wrapText="1"/>
    </xf>
    <xf numFmtId="0" fontId="19" fillId="2" borderId="0" xfId="2" applyFont="1" applyFill="1" applyAlignment="1">
      <alignment vertical="center" wrapText="1"/>
    </xf>
    <xf numFmtId="0" fontId="11" fillId="2" borderId="66" xfId="2" applyFont="1" applyFill="1" applyBorder="1" applyAlignment="1">
      <alignment horizontal="center"/>
    </xf>
    <xf numFmtId="0" fontId="14" fillId="3" borderId="35" xfId="2" applyFont="1" applyFill="1" applyBorder="1" applyAlignment="1" applyProtection="1">
      <alignment horizontal="center" wrapText="1"/>
      <protection locked="0"/>
    </xf>
    <xf numFmtId="2" fontId="11" fillId="2" borderId="35" xfId="2" applyNumberFormat="1" applyFont="1" applyFill="1" applyBorder="1" applyAlignment="1">
      <alignment horizontal="center"/>
    </xf>
    <xf numFmtId="174" fontId="11" fillId="2" borderId="5" xfId="2" applyNumberFormat="1" applyFont="1" applyFill="1" applyBorder="1" applyAlignment="1">
      <alignment horizontal="center"/>
    </xf>
    <xf numFmtId="174" fontId="11" fillId="2" borderId="33" xfId="2" applyNumberFormat="1" applyFont="1" applyFill="1" applyBorder="1" applyAlignment="1">
      <alignment horizontal="center"/>
    </xf>
    <xf numFmtId="174" fontId="6" fillId="2" borderId="0" xfId="2" applyNumberFormat="1" applyFont="1" applyFill="1"/>
    <xf numFmtId="174" fontId="11" fillId="2" borderId="24" xfId="2" applyNumberFormat="1" applyFont="1" applyFill="1" applyBorder="1"/>
    <xf numFmtId="2" fontId="12" fillId="5" borderId="16" xfId="2" applyNumberFormat="1" applyFont="1" applyFill="1" applyBorder="1" applyAlignment="1">
      <alignment horizontal="center"/>
    </xf>
    <xf numFmtId="174" fontId="12" fillId="5" borderId="52" xfId="2" applyNumberFormat="1" applyFont="1" applyFill="1" applyBorder="1" applyAlignment="1">
      <alignment horizontal="center"/>
    </xf>
    <xf numFmtId="174" fontId="13" fillId="5" borderId="52" xfId="2" applyNumberFormat="1" applyFont="1" applyFill="1" applyBorder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1" fontId="12" fillId="5" borderId="17" xfId="2" applyNumberFormat="1" applyFont="1" applyFill="1" applyBorder="1" applyAlignment="1">
      <alignment horizontal="center"/>
    </xf>
    <xf numFmtId="0" fontId="11" fillId="2" borderId="25" xfId="2" applyFont="1" applyFill="1" applyBorder="1" applyAlignment="1">
      <alignment horizontal="right"/>
    </xf>
    <xf numFmtId="2" fontId="11" fillId="2" borderId="27" xfId="2" applyNumberFormat="1" applyFont="1" applyFill="1" applyBorder="1" applyAlignment="1">
      <alignment horizontal="center"/>
    </xf>
    <xf numFmtId="0" fontId="14" fillId="3" borderId="27" xfId="2" applyFont="1" applyFill="1" applyBorder="1" applyAlignment="1" applyProtection="1">
      <alignment horizontal="center"/>
      <protection locked="0"/>
    </xf>
    <xf numFmtId="0" fontId="11" fillId="2" borderId="53" xfId="2" applyFont="1" applyFill="1" applyBorder="1" applyAlignment="1">
      <alignment horizontal="right"/>
    </xf>
    <xf numFmtId="2" fontId="11" fillId="2" borderId="30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1" fontId="12" fillId="7" borderId="52" xfId="2" applyNumberFormat="1" applyFont="1" applyFill="1" applyBorder="1" applyAlignment="1">
      <alignment horizontal="center"/>
    </xf>
    <xf numFmtId="175" fontId="12" fillId="6" borderId="27" xfId="2" applyNumberFormat="1" applyFont="1" applyFill="1" applyBorder="1" applyAlignment="1">
      <alignment horizontal="center"/>
    </xf>
    <xf numFmtId="0" fontId="11" fillId="2" borderId="37" xfId="2" applyFont="1" applyFill="1" applyBorder="1" applyAlignment="1">
      <alignment horizontal="right"/>
    </xf>
    <xf numFmtId="175" fontId="12" fillId="7" borderId="62" xfId="2" applyNumberFormat="1" applyFont="1" applyFill="1" applyBorder="1" applyAlignment="1">
      <alignment horizontal="center"/>
    </xf>
    <xf numFmtId="1" fontId="12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2" fillId="2" borderId="10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14" fontId="6" fillId="2" borderId="0" xfId="3" applyNumberFormat="1" applyFont="1" applyFill="1"/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6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21" xfId="1" applyFont="1" applyFill="1" applyBorder="1" applyAlignment="1">
      <alignment horizontal="left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8" xfId="1" applyFont="1" applyFill="1" applyBorder="1" applyAlignment="1">
      <alignment horizontal="center"/>
    </xf>
    <xf numFmtId="0" fontId="19" fillId="2" borderId="22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0" fontId="12" fillId="2" borderId="2" xfId="1" applyFont="1" applyFill="1" applyBorder="1" applyAlignment="1">
      <alignment horizontal="center"/>
    </xf>
    <xf numFmtId="0" fontId="12" fillId="2" borderId="63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58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12" fillId="2" borderId="2" xfId="2" applyFont="1" applyFill="1" applyBorder="1" applyAlignment="1">
      <alignment horizontal="center"/>
    </xf>
    <xf numFmtId="0" fontId="12" fillId="2" borderId="63" xfId="2" applyFont="1" applyFill="1" applyBorder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28" fillId="2" borderId="0" xfId="2" applyFont="1" applyFill="1" applyAlignment="1">
      <alignment horizontal="left"/>
    </xf>
    <xf numFmtId="169" fontId="29" fillId="2" borderId="0" xfId="2" applyNumberFormat="1" applyFont="1" applyFill="1" applyAlignment="1">
      <alignment horizontal="left"/>
    </xf>
    <xf numFmtId="0" fontId="29" fillId="2" borderId="0" xfId="2" applyFont="1" applyFill="1"/>
    <xf numFmtId="0" fontId="30" fillId="2" borderId="0" xfId="2" applyFont="1" applyFill="1" applyAlignment="1">
      <alignment horizontal="right"/>
    </xf>
    <xf numFmtId="0" fontId="30" fillId="3" borderId="0" xfId="2" applyFont="1" applyFill="1" applyAlignment="1" applyProtection="1">
      <alignment horizontal="left"/>
      <protection locked="0"/>
    </xf>
    <xf numFmtId="0" fontId="29" fillId="2" borderId="0" xfId="2" applyFont="1" applyFill="1" applyAlignment="1">
      <alignment horizontal="right"/>
    </xf>
    <xf numFmtId="0" fontId="29" fillId="3" borderId="0" xfId="2" applyFont="1" applyFill="1" applyAlignment="1" applyProtection="1">
      <alignment horizontal="left"/>
      <protection locked="0"/>
    </xf>
    <xf numFmtId="0" fontId="30" fillId="3" borderId="0" xfId="2" applyFont="1" applyFill="1" applyAlignment="1" applyProtection="1">
      <alignment horizontal="center"/>
      <protection locked="0"/>
    </xf>
    <xf numFmtId="0" fontId="29" fillId="3" borderId="0" xfId="2" applyFont="1" applyFill="1" applyAlignment="1" applyProtection="1">
      <alignment horizontal="center"/>
      <protection locked="0"/>
    </xf>
    <xf numFmtId="0" fontId="31" fillId="2" borderId="18" xfId="2" applyFont="1" applyFill="1" applyBorder="1" applyAlignment="1">
      <alignment horizontal="left" vertical="center" wrapText="1"/>
    </xf>
    <xf numFmtId="0" fontId="31" fillId="2" borderId="19" xfId="2" applyFont="1" applyFill="1" applyBorder="1" applyAlignment="1">
      <alignment horizontal="left" vertical="center" wrapText="1"/>
    </xf>
    <xf numFmtId="0" fontId="31" fillId="2" borderId="20" xfId="2" applyFont="1" applyFill="1" applyBorder="1" applyAlignment="1">
      <alignment horizontal="left" vertical="center" wrapText="1"/>
    </xf>
    <xf numFmtId="0" fontId="30" fillId="2" borderId="0" xfId="2" applyFont="1" applyFill="1" applyAlignment="1">
      <alignment horizontal="center"/>
    </xf>
    <xf numFmtId="0" fontId="32" fillId="2" borderId="0" xfId="2" applyFont="1" applyFill="1"/>
    <xf numFmtId="2" fontId="30" fillId="3" borderId="0" xfId="2" applyNumberFormat="1" applyFont="1" applyFill="1" applyAlignment="1" applyProtection="1">
      <alignment horizontal="center"/>
      <protection locked="0"/>
    </xf>
    <xf numFmtId="2" fontId="30" fillId="2" borderId="0" xfId="2" applyNumberFormat="1" applyFont="1" applyFill="1" applyAlignment="1">
      <alignment horizontal="center"/>
    </xf>
    <xf numFmtId="0" fontId="31" fillId="2" borderId="0" xfId="2" applyFont="1" applyFill="1" applyAlignment="1">
      <alignment horizontal="left" vertical="center" wrapText="1"/>
    </xf>
    <xf numFmtId="170" fontId="30" fillId="2" borderId="0" xfId="2" applyNumberFormat="1" applyFont="1" applyFill="1" applyAlignment="1">
      <alignment horizontal="center"/>
    </xf>
    <xf numFmtId="0" fontId="33" fillId="2" borderId="0" xfId="2" applyFont="1" applyFill="1"/>
    <xf numFmtId="0" fontId="29" fillId="2" borderId="21" xfId="2" applyFont="1" applyFill="1" applyBorder="1" applyAlignment="1">
      <alignment horizontal="right"/>
    </xf>
    <xf numFmtId="0" fontId="30" fillId="3" borderId="59" xfId="2" applyFont="1" applyFill="1" applyBorder="1" applyAlignment="1" applyProtection="1">
      <alignment horizontal="center"/>
      <protection locked="0"/>
    </xf>
    <xf numFmtId="0" fontId="30" fillId="2" borderId="47" xfId="2" applyFont="1" applyFill="1" applyBorder="1" applyAlignment="1">
      <alignment horizontal="center"/>
    </xf>
    <xf numFmtId="0" fontId="30" fillId="2" borderId="58" xfId="2" applyFont="1" applyFill="1" applyBorder="1" applyAlignment="1">
      <alignment horizontal="center"/>
    </xf>
    <xf numFmtId="0" fontId="29" fillId="2" borderId="23" xfId="2" applyFont="1" applyFill="1" applyBorder="1" applyAlignment="1">
      <alignment horizontal="right"/>
    </xf>
    <xf numFmtId="0" fontId="30" fillId="3" borderId="32" xfId="2" applyFont="1" applyFill="1" applyBorder="1" applyAlignment="1" applyProtection="1">
      <alignment horizontal="center"/>
      <protection locked="0"/>
    </xf>
    <xf numFmtId="0" fontId="30" fillId="2" borderId="22" xfId="2" applyFont="1" applyFill="1" applyBorder="1" applyAlignment="1">
      <alignment horizontal="center"/>
    </xf>
    <xf numFmtId="0" fontId="30" fillId="2" borderId="25" xfId="2" applyFont="1" applyFill="1" applyBorder="1" applyAlignment="1">
      <alignment horizontal="center"/>
    </xf>
    <xf numFmtId="0" fontId="30" fillId="2" borderId="26" xfId="2" applyFont="1" applyFill="1" applyBorder="1" applyAlignment="1">
      <alignment horizontal="center"/>
    </xf>
    <xf numFmtId="0" fontId="30" fillId="2" borderId="30" xfId="2" applyFont="1" applyFill="1" applyBorder="1" applyAlignment="1">
      <alignment horizontal="center"/>
    </xf>
    <xf numFmtId="0" fontId="29" fillId="2" borderId="28" xfId="2" applyFont="1" applyFill="1" applyBorder="1" applyAlignment="1">
      <alignment horizontal="center"/>
    </xf>
    <xf numFmtId="0" fontId="30" fillId="3" borderId="29" xfId="2" applyFont="1" applyFill="1" applyBorder="1" applyAlignment="1" applyProtection="1">
      <alignment horizontal="center"/>
      <protection locked="0"/>
    </xf>
    <xf numFmtId="171" fontId="29" fillId="2" borderId="26" xfId="2" applyNumberFormat="1" applyFont="1" applyFill="1" applyBorder="1" applyAlignment="1">
      <alignment horizontal="center"/>
    </xf>
    <xf numFmtId="171" fontId="29" fillId="2" borderId="30" xfId="2" applyNumberFormat="1" applyFont="1" applyFill="1" applyBorder="1" applyAlignment="1">
      <alignment horizontal="center"/>
    </xf>
    <xf numFmtId="0" fontId="29" fillId="2" borderId="24" xfId="2" applyFont="1" applyFill="1" applyBorder="1" applyAlignment="1">
      <alignment horizontal="center"/>
    </xf>
    <xf numFmtId="0" fontId="30" fillId="3" borderId="23" xfId="2" applyFont="1" applyFill="1" applyBorder="1" applyAlignment="1" applyProtection="1">
      <alignment horizontal="center"/>
      <protection locked="0"/>
    </xf>
    <xf numFmtId="171" fontId="29" fillId="2" borderId="31" xfId="2" applyNumberFormat="1" applyFont="1" applyFill="1" applyBorder="1" applyAlignment="1">
      <alignment horizontal="center"/>
    </xf>
    <xf numFmtId="171" fontId="29" fillId="2" borderId="32" xfId="2" applyNumberFormat="1" applyFont="1" applyFill="1" applyBorder="1" applyAlignment="1">
      <alignment horizontal="center"/>
    </xf>
    <xf numFmtId="0" fontId="29" fillId="2" borderId="33" xfId="2" applyFont="1" applyFill="1" applyBorder="1" applyAlignment="1">
      <alignment horizontal="center"/>
    </xf>
    <xf numFmtId="0" fontId="30" fillId="3" borderId="34" xfId="2" applyFont="1" applyFill="1" applyBorder="1" applyAlignment="1" applyProtection="1">
      <alignment horizontal="center"/>
      <protection locked="0"/>
    </xf>
    <xf numFmtId="171" fontId="29" fillId="2" borderId="35" xfId="2" applyNumberFormat="1" applyFont="1" applyFill="1" applyBorder="1" applyAlignment="1">
      <alignment horizontal="center"/>
    </xf>
    <xf numFmtId="171" fontId="29" fillId="2" borderId="36" xfId="2" applyNumberFormat="1" applyFont="1" applyFill="1" applyBorder="1" applyAlignment="1">
      <alignment horizontal="center"/>
    </xf>
    <xf numFmtId="0" fontId="29" fillId="2" borderId="24" xfId="2" applyFont="1" applyFill="1" applyBorder="1" applyAlignment="1">
      <alignment horizontal="right"/>
    </xf>
    <xf numFmtId="1" fontId="30" fillId="6" borderId="37" xfId="2" applyNumberFormat="1" applyFont="1" applyFill="1" applyBorder="1" applyAlignment="1" applyProtection="1">
      <alignment horizontal="center"/>
      <protection locked="0"/>
    </xf>
    <xf numFmtId="171" fontId="30" fillId="6" borderId="38" xfId="2" applyNumberFormat="1" applyFont="1" applyFill="1" applyBorder="1" applyAlignment="1">
      <alignment horizontal="center"/>
    </xf>
    <xf numFmtId="1" fontId="30" fillId="6" borderId="37" xfId="2" applyNumberFormat="1" applyFont="1" applyFill="1" applyBorder="1" applyAlignment="1">
      <alignment horizontal="center"/>
    </xf>
    <xf numFmtId="171" fontId="30" fillId="6" borderId="39" xfId="2" applyNumberFormat="1" applyFont="1" applyFill="1" applyBorder="1" applyAlignment="1">
      <alignment horizontal="center"/>
    </xf>
    <xf numFmtId="0" fontId="29" fillId="2" borderId="40" xfId="2" applyFont="1" applyFill="1" applyBorder="1" applyAlignment="1">
      <alignment horizontal="right"/>
    </xf>
    <xf numFmtId="0" fontId="30" fillId="3" borderId="16" xfId="2" applyFont="1" applyFill="1" applyBorder="1" applyAlignment="1" applyProtection="1">
      <alignment horizontal="center"/>
      <protection locked="0"/>
    </xf>
    <xf numFmtId="0" fontId="29" fillId="2" borderId="11" xfId="2" applyFont="1" applyFill="1" applyBorder="1" applyAlignment="1">
      <alignment horizontal="right"/>
    </xf>
    <xf numFmtId="2" fontId="29" fillId="6" borderId="41" xfId="2" applyNumberFormat="1" applyFont="1" applyFill="1" applyBorder="1" applyAlignment="1">
      <alignment horizontal="center"/>
    </xf>
    <xf numFmtId="0" fontId="29" fillId="2" borderId="0" xfId="2" applyFont="1" applyFill="1" applyAlignment="1">
      <alignment horizontal="center"/>
    </xf>
    <xf numFmtId="0" fontId="29" fillId="2" borderId="39" xfId="2" applyFont="1" applyFill="1" applyBorder="1" applyAlignment="1">
      <alignment horizontal="center"/>
    </xf>
    <xf numFmtId="2" fontId="29" fillId="7" borderId="41" xfId="2" applyNumberFormat="1" applyFont="1" applyFill="1" applyBorder="1" applyAlignment="1">
      <alignment horizontal="center"/>
    </xf>
    <xf numFmtId="2" fontId="29" fillId="2" borderId="0" xfId="2" applyNumberFormat="1" applyFont="1" applyFill="1" applyAlignment="1">
      <alignment horizontal="center"/>
    </xf>
    <xf numFmtId="0" fontId="31" fillId="2" borderId="21" xfId="2" applyFont="1" applyFill="1" applyBorder="1" applyAlignment="1">
      <alignment horizontal="left" vertical="center" wrapText="1"/>
    </xf>
    <xf numFmtId="0" fontId="31" fillId="2" borderId="22" xfId="2" applyFont="1" applyFill="1" applyBorder="1" applyAlignment="1">
      <alignment horizontal="left" vertical="center" wrapText="1"/>
    </xf>
    <xf numFmtId="2" fontId="29" fillId="6" borderId="17" xfId="2" applyNumberFormat="1" applyFont="1" applyFill="1" applyBorder="1" applyAlignment="1">
      <alignment horizontal="center"/>
    </xf>
    <xf numFmtId="0" fontId="31" fillId="2" borderId="43" xfId="2" applyFont="1" applyFill="1" applyBorder="1" applyAlignment="1">
      <alignment horizontal="left" vertical="center" wrapText="1"/>
    </xf>
    <xf numFmtId="0" fontId="31" fillId="2" borderId="44" xfId="2" applyFont="1" applyFill="1" applyBorder="1" applyAlignment="1">
      <alignment horizontal="left" vertical="center" wrapText="1"/>
    </xf>
    <xf numFmtId="0" fontId="29" fillId="2" borderId="42" xfId="2" applyFont="1" applyFill="1" applyBorder="1" applyAlignment="1">
      <alignment horizontal="right"/>
    </xf>
    <xf numFmtId="0" fontId="30" fillId="3" borderId="41" xfId="2" applyFont="1" applyFill="1" applyBorder="1" applyAlignment="1" applyProtection="1">
      <alignment horizontal="center"/>
      <protection locked="0"/>
    </xf>
    <xf numFmtId="1" fontId="29" fillId="2" borderId="0" xfId="2" applyNumberFormat="1" applyFont="1" applyFill="1" applyAlignment="1">
      <alignment horizontal="center"/>
    </xf>
    <xf numFmtId="0" fontId="29" fillId="2" borderId="29" xfId="2" applyFont="1" applyFill="1" applyBorder="1" applyAlignment="1">
      <alignment horizontal="right"/>
    </xf>
    <xf numFmtId="2" fontId="29" fillId="6" borderId="15" xfId="2" applyNumberFormat="1" applyFont="1" applyFill="1" applyBorder="1" applyAlignment="1">
      <alignment horizontal="center"/>
    </xf>
    <xf numFmtId="171" fontId="30" fillId="7" borderId="13" xfId="2" applyNumberFormat="1" applyFont="1" applyFill="1" applyBorder="1" applyAlignment="1">
      <alignment horizontal="center"/>
    </xf>
    <xf numFmtId="171" fontId="29" fillId="2" borderId="0" xfId="2" applyNumberFormat="1" applyFont="1" applyFill="1" applyAlignment="1">
      <alignment horizontal="center"/>
    </xf>
    <xf numFmtId="10" fontId="29" fillId="6" borderId="41" xfId="2" applyNumberFormat="1" applyFont="1" applyFill="1" applyBorder="1" applyAlignment="1">
      <alignment horizontal="center"/>
    </xf>
    <xf numFmtId="0" fontId="29" fillId="2" borderId="43" xfId="2" applyFont="1" applyFill="1" applyBorder="1" applyAlignment="1">
      <alignment horizontal="right"/>
    </xf>
    <xf numFmtId="0" fontId="29" fillId="7" borderId="15" xfId="2" applyFont="1" applyFill="1" applyBorder="1" applyAlignment="1">
      <alignment horizontal="center"/>
    </xf>
    <xf numFmtId="0" fontId="28" fillId="2" borderId="0" xfId="2" applyFont="1" applyFill="1"/>
    <xf numFmtId="0" fontId="30" fillId="2" borderId="0" xfId="2" applyFont="1" applyFill="1" applyAlignment="1">
      <alignment horizontal="left"/>
    </xf>
    <xf numFmtId="0" fontId="30" fillId="3" borderId="65" xfId="2" applyFont="1" applyFill="1" applyBorder="1" applyAlignment="1" applyProtection="1">
      <alignment horizontal="center"/>
      <protection locked="0"/>
    </xf>
    <xf numFmtId="0" fontId="30" fillId="2" borderId="69" xfId="2" applyFont="1" applyFill="1" applyBorder="1" applyAlignment="1">
      <alignment horizontal="center"/>
    </xf>
    <xf numFmtId="0" fontId="30" fillId="7" borderId="70" xfId="2" applyFont="1" applyFill="1" applyBorder="1" applyAlignment="1">
      <alignment horizontal="center"/>
    </xf>
    <xf numFmtId="0" fontId="30" fillId="7" borderId="71" xfId="2" applyFont="1" applyFill="1" applyBorder="1" applyAlignment="1">
      <alignment horizontal="center"/>
    </xf>
    <xf numFmtId="0" fontId="30" fillId="7" borderId="70" xfId="2" applyFont="1" applyFill="1" applyBorder="1" applyAlignment="1">
      <alignment horizontal="center" wrapText="1"/>
    </xf>
    <xf numFmtId="0" fontId="30" fillId="7" borderId="72" xfId="2" applyFont="1" applyFill="1" applyBorder="1" applyAlignment="1">
      <alignment horizontal="center" wrapText="1"/>
    </xf>
    <xf numFmtId="0" fontId="30" fillId="3" borderId="31" xfId="2" applyFont="1" applyFill="1" applyBorder="1" applyAlignment="1" applyProtection="1">
      <alignment horizontal="center"/>
      <protection locked="0"/>
    </xf>
    <xf numFmtId="0" fontId="29" fillId="2" borderId="73" xfId="2" applyFont="1" applyFill="1" applyBorder="1" applyAlignment="1">
      <alignment horizontal="center"/>
    </xf>
    <xf numFmtId="0" fontId="29" fillId="3" borderId="26" xfId="2" applyFont="1" applyFill="1" applyBorder="1" applyAlignment="1" applyProtection="1">
      <alignment horizontal="center" wrapText="1"/>
      <protection locked="0"/>
    </xf>
    <xf numFmtId="2" fontId="29" fillId="2" borderId="26" xfId="2" applyNumberFormat="1" applyFont="1" applyFill="1" applyBorder="1" applyAlignment="1">
      <alignment horizontal="center"/>
    </xf>
    <xf numFmtId="174" fontId="29" fillId="2" borderId="4" xfId="2" applyNumberFormat="1" applyFont="1" applyFill="1" applyBorder="1" applyAlignment="1">
      <alignment horizontal="center"/>
    </xf>
    <xf numFmtId="174" fontId="29" fillId="2" borderId="74" xfId="2" applyNumberFormat="1" applyFont="1" applyFill="1" applyBorder="1" applyAlignment="1">
      <alignment horizontal="center"/>
    </xf>
    <xf numFmtId="0" fontId="29" fillId="2" borderId="75" xfId="2" applyFont="1" applyFill="1" applyBorder="1" applyAlignment="1">
      <alignment horizontal="center"/>
    </xf>
    <xf numFmtId="0" fontId="29" fillId="3" borderId="31" xfId="2" applyFont="1" applyFill="1" applyBorder="1" applyAlignment="1" applyProtection="1">
      <alignment horizontal="center" wrapText="1"/>
      <protection locked="0"/>
    </xf>
    <xf numFmtId="2" fontId="29" fillId="2" borderId="31" xfId="2" applyNumberFormat="1" applyFont="1" applyFill="1" applyBorder="1" applyAlignment="1">
      <alignment horizontal="center"/>
    </xf>
    <xf numFmtId="174" fontId="29" fillId="2" borderId="3" xfId="2" applyNumberFormat="1" applyFont="1" applyFill="1" applyBorder="1" applyAlignment="1">
      <alignment horizontal="center"/>
    </xf>
    <xf numFmtId="174" fontId="29" fillId="2" borderId="76" xfId="2" applyNumberFormat="1" applyFont="1" applyFill="1" applyBorder="1" applyAlignment="1">
      <alignment horizontal="center"/>
    </xf>
    <xf numFmtId="0" fontId="29" fillId="2" borderId="38" xfId="2" applyFont="1" applyFill="1" applyBorder="1" applyAlignment="1">
      <alignment horizontal="center"/>
    </xf>
    <xf numFmtId="0" fontId="31" fillId="2" borderId="10" xfId="2" applyFont="1" applyFill="1" applyBorder="1" applyAlignment="1">
      <alignment horizontal="left" vertical="center" wrapText="1"/>
    </xf>
    <xf numFmtId="0" fontId="31" fillId="2" borderId="9" xfId="2" applyFont="1" applyFill="1" applyBorder="1" applyAlignment="1">
      <alignment horizontal="left" vertical="center" wrapText="1"/>
    </xf>
    <xf numFmtId="0" fontId="31" fillId="2" borderId="23" xfId="2" applyFont="1" applyFill="1" applyBorder="1" applyAlignment="1">
      <alignment vertical="center" wrapText="1"/>
    </xf>
    <xf numFmtId="0" fontId="31" fillId="2" borderId="0" xfId="2" applyFont="1" applyFill="1" applyAlignment="1">
      <alignment vertical="center" wrapText="1"/>
    </xf>
    <xf numFmtId="0" fontId="29" fillId="2" borderId="78" xfId="2" applyFont="1" applyFill="1" applyBorder="1" applyAlignment="1">
      <alignment horizontal="center"/>
    </xf>
    <xf numFmtId="0" fontId="29" fillId="3" borderId="67" xfId="2" applyFont="1" applyFill="1" applyBorder="1" applyAlignment="1" applyProtection="1">
      <alignment horizontal="center" wrapText="1"/>
      <protection locked="0"/>
    </xf>
    <xf numFmtId="2" fontId="29" fillId="2" borderId="68" xfId="2" applyNumberFormat="1" applyFont="1" applyFill="1" applyBorder="1" applyAlignment="1">
      <alignment horizontal="center"/>
    </xf>
    <xf numFmtId="174" fontId="29" fillId="2" borderId="67" xfId="2" applyNumberFormat="1" applyFont="1" applyFill="1" applyBorder="1" applyAlignment="1">
      <alignment horizontal="center"/>
    </xf>
    <xf numFmtId="0" fontId="29" fillId="2" borderId="0" xfId="2" applyFont="1" applyFill="1" applyBorder="1" applyAlignment="1">
      <alignment horizontal="center"/>
    </xf>
    <xf numFmtId="0" fontId="29" fillId="3" borderId="3" xfId="1" applyFont="1" applyFill="1" applyBorder="1" applyAlignment="1" applyProtection="1">
      <alignment horizontal="center" wrapText="1"/>
      <protection locked="0"/>
    </xf>
    <xf numFmtId="2" fontId="29" fillId="2" borderId="67" xfId="2" applyNumberFormat="1" applyFont="1" applyFill="1" applyBorder="1" applyAlignment="1">
      <alignment horizontal="center"/>
    </xf>
    <xf numFmtId="0" fontId="29" fillId="2" borderId="77" xfId="2" applyFont="1" applyFill="1" applyBorder="1" applyAlignment="1">
      <alignment horizontal="center"/>
    </xf>
    <xf numFmtId="0" fontId="29" fillId="2" borderId="87" xfId="2" applyFont="1" applyFill="1" applyBorder="1" applyAlignment="1">
      <alignment horizontal="center"/>
    </xf>
    <xf numFmtId="0" fontId="29" fillId="3" borderId="61" xfId="1" applyFont="1" applyFill="1" applyBorder="1" applyAlignment="1" applyProtection="1">
      <alignment horizontal="center" wrapText="1"/>
      <protection locked="0"/>
    </xf>
    <xf numFmtId="2" fontId="29" fillId="2" borderId="89" xfId="2" applyNumberFormat="1" applyFont="1" applyFill="1" applyBorder="1" applyAlignment="1">
      <alignment horizontal="center"/>
    </xf>
    <xf numFmtId="174" fontId="29" fillId="2" borderId="88" xfId="2" applyNumberFormat="1" applyFont="1" applyFill="1" applyBorder="1" applyAlignment="1">
      <alignment horizontal="center"/>
    </xf>
    <xf numFmtId="174" fontId="29" fillId="2" borderId="86" xfId="2" applyNumberFormat="1" applyFont="1" applyFill="1" applyBorder="1" applyAlignment="1">
      <alignment horizontal="center"/>
    </xf>
    <xf numFmtId="2" fontId="29" fillId="2" borderId="0" xfId="2" applyNumberFormat="1" applyFont="1" applyFill="1" applyBorder="1" applyAlignment="1">
      <alignment horizontal="center"/>
    </xf>
    <xf numFmtId="0" fontId="29" fillId="2" borderId="0" xfId="2" applyFont="1" applyFill="1" applyBorder="1"/>
    <xf numFmtId="174" fontId="29" fillId="2" borderId="0" xfId="2" applyNumberFormat="1" applyFont="1" applyFill="1" applyBorder="1"/>
    <xf numFmtId="174" fontId="29" fillId="2" borderId="76" xfId="2" applyNumberFormat="1" applyFont="1" applyFill="1" applyBorder="1"/>
    <xf numFmtId="10" fontId="30" fillId="2" borderId="0" xfId="2" applyNumberFormat="1" applyFont="1" applyFill="1" applyBorder="1" applyAlignment="1">
      <alignment horizontal="center"/>
    </xf>
    <xf numFmtId="2" fontId="30" fillId="5" borderId="16" xfId="2" applyNumberFormat="1" applyFont="1" applyFill="1" applyBorder="1" applyAlignment="1">
      <alignment horizontal="center"/>
    </xf>
    <xf numFmtId="174" fontId="30" fillId="5" borderId="52" xfId="2" applyNumberFormat="1" applyFont="1" applyFill="1" applyBorder="1" applyAlignment="1">
      <alignment horizontal="center"/>
    </xf>
    <xf numFmtId="174" fontId="30" fillId="5" borderId="79" xfId="2" applyNumberFormat="1" applyFont="1" applyFill="1" applyBorder="1" applyAlignment="1">
      <alignment horizontal="center"/>
    </xf>
    <xf numFmtId="10" fontId="30" fillId="6" borderId="41" xfId="2" applyNumberFormat="1" applyFont="1" applyFill="1" applyBorder="1" applyAlignment="1">
      <alignment horizontal="center"/>
    </xf>
    <xf numFmtId="10" fontId="30" fillId="6" borderId="27" xfId="2" applyNumberFormat="1" applyFont="1" applyFill="1" applyBorder="1" applyAlignment="1">
      <alignment horizontal="center"/>
    </xf>
    <xf numFmtId="10" fontId="30" fillId="6" borderId="80" xfId="2" applyNumberFormat="1" applyFont="1" applyFill="1" applyBorder="1" applyAlignment="1">
      <alignment horizontal="center"/>
    </xf>
    <xf numFmtId="0" fontId="29" fillId="2" borderId="81" xfId="2" applyFont="1" applyFill="1" applyBorder="1" applyAlignment="1">
      <alignment horizontal="center"/>
    </xf>
    <xf numFmtId="10" fontId="30" fillId="2" borderId="82" xfId="2" applyNumberFormat="1" applyFont="1" applyFill="1" applyBorder="1" applyAlignment="1">
      <alignment horizontal="center"/>
    </xf>
    <xf numFmtId="1" fontId="30" fillId="5" borderId="83" xfId="2" applyNumberFormat="1" applyFont="1" applyFill="1" applyBorder="1" applyAlignment="1">
      <alignment horizontal="center"/>
    </xf>
    <xf numFmtId="1" fontId="30" fillId="5" borderId="84" xfId="2" applyNumberFormat="1" applyFont="1" applyFill="1" applyBorder="1" applyAlignment="1">
      <alignment horizontal="center"/>
    </xf>
    <xf numFmtId="1" fontId="30" fillId="5" borderId="85" xfId="2" applyNumberFormat="1" applyFont="1" applyFill="1" applyBorder="1" applyAlignment="1">
      <alignment horizontal="center"/>
    </xf>
    <xf numFmtId="10" fontId="30" fillId="2" borderId="0" xfId="2" applyNumberFormat="1" applyFont="1" applyFill="1" applyAlignment="1">
      <alignment horizontal="center"/>
    </xf>
    <xf numFmtId="0" fontId="30" fillId="2" borderId="0" xfId="2" applyFont="1" applyFill="1" applyAlignment="1">
      <alignment horizontal="center"/>
    </xf>
    <xf numFmtId="173" fontId="30" fillId="2" borderId="0" xfId="2" applyNumberFormat="1" applyFont="1" applyFill="1" applyAlignment="1">
      <alignment horizontal="center"/>
    </xf>
    <xf numFmtId="165" fontId="30" fillId="2" borderId="0" xfId="2" applyNumberFormat="1" applyFont="1" applyFill="1" applyAlignment="1">
      <alignment horizontal="center"/>
    </xf>
    <xf numFmtId="0" fontId="29" fillId="2" borderId="25" xfId="2" applyFont="1" applyFill="1" applyBorder="1" applyAlignment="1">
      <alignment horizontal="right"/>
    </xf>
    <xf numFmtId="2" fontId="29" fillId="2" borderId="27" xfId="2" applyNumberFormat="1" applyFont="1" applyFill="1" applyBorder="1" applyAlignment="1">
      <alignment horizontal="center"/>
    </xf>
    <xf numFmtId="0" fontId="29" fillId="3" borderId="27" xfId="2" applyFont="1" applyFill="1" applyBorder="1" applyAlignment="1" applyProtection="1">
      <alignment horizontal="center"/>
      <protection locked="0"/>
    </xf>
    <xf numFmtId="0" fontId="29" fillId="2" borderId="53" xfId="2" applyFont="1" applyFill="1" applyBorder="1" applyAlignment="1">
      <alignment horizontal="right"/>
    </xf>
    <xf numFmtId="2" fontId="29" fillId="2" borderId="30" xfId="2" applyNumberFormat="1" applyFont="1" applyFill="1" applyBorder="1" applyAlignment="1">
      <alignment horizontal="center"/>
    </xf>
    <xf numFmtId="0" fontId="29" fillId="2" borderId="51" xfId="2" applyFont="1" applyFill="1" applyBorder="1" applyAlignment="1">
      <alignment horizontal="right"/>
    </xf>
    <xf numFmtId="1" fontId="30" fillId="7" borderId="52" xfId="2" applyNumberFormat="1" applyFont="1" applyFill="1" applyBorder="1" applyAlignment="1">
      <alignment horizontal="center"/>
    </xf>
    <xf numFmtId="175" fontId="30" fillId="6" borderId="27" xfId="2" applyNumberFormat="1" applyFont="1" applyFill="1" applyBorder="1" applyAlignment="1">
      <alignment horizontal="center"/>
    </xf>
    <xf numFmtId="0" fontId="29" fillId="2" borderId="37" xfId="2" applyFont="1" applyFill="1" applyBorder="1" applyAlignment="1">
      <alignment horizontal="right"/>
    </xf>
    <xf numFmtId="175" fontId="30" fillId="7" borderId="62" xfId="2" applyNumberFormat="1" applyFont="1" applyFill="1" applyBorder="1" applyAlignment="1">
      <alignment horizontal="center"/>
    </xf>
    <xf numFmtId="1" fontId="30" fillId="2" borderId="0" xfId="2" applyNumberFormat="1" applyFont="1" applyFill="1" applyAlignment="1">
      <alignment horizontal="center"/>
    </xf>
    <xf numFmtId="0" fontId="30" fillId="2" borderId="10" xfId="2" applyFont="1" applyFill="1" applyBorder="1" applyAlignment="1">
      <alignment horizontal="center"/>
    </xf>
    <xf numFmtId="0" fontId="30" fillId="2" borderId="10" xfId="2" applyFont="1" applyFill="1" applyBorder="1" applyAlignment="1">
      <alignment horizontal="center"/>
    </xf>
    <xf numFmtId="0" fontId="29" fillId="2" borderId="10" xfId="2" applyFont="1" applyFill="1" applyBorder="1" applyAlignment="1">
      <alignment horizontal="center"/>
    </xf>
    <xf numFmtId="0" fontId="29" fillId="2" borderId="7" xfId="2" applyFont="1" applyFill="1" applyBorder="1"/>
    <xf numFmtId="0" fontId="30" fillId="2" borderId="11" xfId="2" applyFont="1" applyFill="1" applyBorder="1"/>
    <xf numFmtId="0" fontId="29" fillId="2" borderId="11" xfId="2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93"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trike val="0"/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oyfrida\RUTTO\NDQD201512635-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"/>
      <sheetName val="Amlodipine"/>
      <sheetName val="Amlodipine 1"/>
      <sheetName val="Amlodipine 2"/>
    </sheetNames>
    <sheetDataSet>
      <sheetData sheetId="0"/>
      <sheetData sheetId="1">
        <row r="46">
          <cell r="C46">
            <v>134.74299999999999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650" t="s">
        <v>0</v>
      </c>
      <c r="B15" s="650"/>
      <c r="C15" s="650"/>
      <c r="D15" s="650"/>
      <c r="E15" s="65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25" t="s">
        <v>124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99.21</v>
      </c>
      <c r="C19" s="10"/>
      <c r="D19" s="10"/>
      <c r="E19" s="10"/>
    </row>
    <row r="20" spans="1:6" ht="16.5" customHeight="1" x14ac:dyDescent="0.3">
      <c r="A20" s="7" t="s">
        <v>8</v>
      </c>
      <c r="B20" s="12">
        <v>20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0.02</v>
      </c>
      <c r="C21" s="10"/>
      <c r="D21" s="10"/>
      <c r="E21" s="10"/>
    </row>
    <row r="22" spans="1:6" ht="15.75" customHeight="1" x14ac:dyDescent="0.25">
      <c r="A22" s="10"/>
      <c r="B22" s="277">
        <v>42425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21407277</v>
      </c>
      <c r="C24" s="18">
        <v>10362.209999999999</v>
      </c>
      <c r="D24" s="19">
        <v>1.07</v>
      </c>
      <c r="E24" s="20">
        <v>10.11</v>
      </c>
    </row>
    <row r="25" spans="1:6" ht="16.5" customHeight="1" x14ac:dyDescent="0.3">
      <c r="A25" s="17">
        <v>2</v>
      </c>
      <c r="B25" s="18">
        <v>21390825</v>
      </c>
      <c r="C25" s="18">
        <v>10373.48</v>
      </c>
      <c r="D25" s="19">
        <v>1.07</v>
      </c>
      <c r="E25" s="19">
        <v>10.119999999999999</v>
      </c>
    </row>
    <row r="26" spans="1:6" ht="16.5" customHeight="1" x14ac:dyDescent="0.3">
      <c r="A26" s="17">
        <v>3</v>
      </c>
      <c r="B26" s="18">
        <v>21397578</v>
      </c>
      <c r="C26" s="18">
        <v>10351.040000000001</v>
      </c>
      <c r="D26" s="19">
        <v>1.07</v>
      </c>
      <c r="E26" s="19">
        <v>10.130000000000001</v>
      </c>
    </row>
    <row r="27" spans="1:6" ht="16.5" customHeight="1" x14ac:dyDescent="0.3">
      <c r="A27" s="17">
        <v>4</v>
      </c>
      <c r="B27" s="18">
        <v>21407641</v>
      </c>
      <c r="C27" s="18">
        <v>10360.93</v>
      </c>
      <c r="D27" s="19">
        <v>1.07</v>
      </c>
      <c r="E27" s="19">
        <v>10.14</v>
      </c>
    </row>
    <row r="28" spans="1:6" ht="16.5" customHeight="1" x14ac:dyDescent="0.3">
      <c r="A28" s="17">
        <v>5</v>
      </c>
      <c r="B28" s="18">
        <v>21412608</v>
      </c>
      <c r="C28" s="18">
        <v>10350.07</v>
      </c>
      <c r="D28" s="19">
        <v>1.07</v>
      </c>
      <c r="E28" s="19">
        <v>10.14</v>
      </c>
    </row>
    <row r="29" spans="1:6" ht="16.5" customHeight="1" x14ac:dyDescent="0.3">
      <c r="A29" s="17">
        <v>6</v>
      </c>
      <c r="B29" s="21">
        <v>21419837</v>
      </c>
      <c r="C29" s="21">
        <v>10302.67</v>
      </c>
      <c r="D29" s="22">
        <v>1.08</v>
      </c>
      <c r="E29" s="22">
        <v>10.14</v>
      </c>
    </row>
    <row r="30" spans="1:6" ht="16.5" customHeight="1" x14ac:dyDescent="0.3">
      <c r="A30" s="23" t="s">
        <v>17</v>
      </c>
      <c r="B30" s="24">
        <f>AVERAGE(B24:B29)</f>
        <v>21405961</v>
      </c>
      <c r="C30" s="25">
        <f>AVERAGE(C24:C29)</f>
        <v>10350.066666666668</v>
      </c>
      <c r="D30" s="26">
        <f>AVERAGE(D24:D29)</f>
        <v>1.0716666666666668</v>
      </c>
      <c r="E30" s="26">
        <f>AVERAGE(E24:E29)</f>
        <v>10.130000000000001</v>
      </c>
    </row>
    <row r="31" spans="1:6" ht="16.5" customHeight="1" x14ac:dyDescent="0.3">
      <c r="A31" s="27" t="s">
        <v>18</v>
      </c>
      <c r="B31" s="28">
        <f>(STDEV(B24:B29)/B30)</f>
        <v>4.857801310161562E-4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72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651" t="s">
        <v>25</v>
      </c>
      <c r="C59" s="651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9" t="s">
        <v>126</v>
      </c>
      <c r="C60" s="48"/>
      <c r="E60" s="287">
        <v>42463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3" workbookViewId="0">
      <selection activeCell="F51" sqref="F5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55" t="s">
        <v>30</v>
      </c>
      <c r="B11" s="656"/>
      <c r="C11" s="656"/>
      <c r="D11" s="656"/>
      <c r="E11" s="656"/>
      <c r="F11" s="657"/>
      <c r="G11" s="90"/>
    </row>
    <row r="12" spans="1:7" ht="16.5" customHeight="1" x14ac:dyDescent="0.3">
      <c r="A12" s="654" t="s">
        <v>31</v>
      </c>
      <c r="B12" s="654"/>
      <c r="C12" s="654"/>
      <c r="D12" s="654"/>
      <c r="E12" s="654"/>
      <c r="F12" s="654"/>
      <c r="G12" s="89"/>
    </row>
    <row r="14" spans="1:7" ht="16.5" customHeight="1" x14ac:dyDescent="0.3">
      <c r="A14" s="659" t="s">
        <v>32</v>
      </c>
      <c r="B14" s="659"/>
      <c r="C14" s="60" t="s">
        <v>5</v>
      </c>
    </row>
    <row r="15" spans="1:7" ht="16.5" customHeight="1" x14ac:dyDescent="0.3">
      <c r="A15" s="659" t="s">
        <v>33</v>
      </c>
      <c r="B15" s="659"/>
      <c r="C15" s="60" t="s">
        <v>7</v>
      </c>
    </row>
    <row r="16" spans="1:7" ht="16.5" customHeight="1" x14ac:dyDescent="0.3">
      <c r="A16" s="659" t="s">
        <v>34</v>
      </c>
      <c r="B16" s="659"/>
      <c r="C16" s="60" t="s">
        <v>9</v>
      </c>
    </row>
    <row r="17" spans="1:5" ht="16.5" customHeight="1" x14ac:dyDescent="0.3">
      <c r="A17" s="659" t="s">
        <v>35</v>
      </c>
      <c r="B17" s="659"/>
      <c r="C17" s="60" t="s">
        <v>11</v>
      </c>
    </row>
    <row r="18" spans="1:5" ht="16.5" customHeight="1" x14ac:dyDescent="0.3">
      <c r="A18" s="659" t="s">
        <v>36</v>
      </c>
      <c r="B18" s="659"/>
      <c r="C18" s="96">
        <v>42423</v>
      </c>
    </row>
    <row r="19" spans="1:5" ht="16.5" customHeight="1" x14ac:dyDescent="0.3">
      <c r="A19" s="659" t="s">
        <v>37</v>
      </c>
      <c r="B19" s="659"/>
      <c r="C19" s="96">
        <v>42423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654" t="s">
        <v>1</v>
      </c>
      <c r="B21" s="654"/>
      <c r="C21" s="59" t="s">
        <v>38</v>
      </c>
      <c r="D21" s="66"/>
    </row>
    <row r="22" spans="1:5" ht="15.75" customHeight="1" x14ac:dyDescent="0.3">
      <c r="A22" s="658"/>
      <c r="B22" s="658"/>
      <c r="C22" s="57"/>
      <c r="D22" s="658"/>
      <c r="E22" s="658"/>
    </row>
    <row r="23" spans="1:5" ht="33.75" customHeight="1" x14ac:dyDescent="0.3">
      <c r="C23" s="85" t="s">
        <v>39</v>
      </c>
      <c r="D23" s="84" t="s">
        <v>40</v>
      </c>
      <c r="E23" s="52"/>
    </row>
    <row r="24" spans="1:5" ht="15.75" customHeight="1" x14ac:dyDescent="0.3">
      <c r="C24" s="94">
        <v>134.13</v>
      </c>
      <c r="D24" s="86">
        <f t="shared" ref="D24:D43" si="0">(C24-$C$46)/$C$46</f>
        <v>-4.5494014531367085E-3</v>
      </c>
      <c r="E24" s="53"/>
    </row>
    <row r="25" spans="1:5" ht="15.75" customHeight="1" x14ac:dyDescent="0.3">
      <c r="C25" s="94">
        <v>134.91</v>
      </c>
      <c r="D25" s="87">
        <f t="shared" si="0"/>
        <v>1.2393964807077295E-3</v>
      </c>
      <c r="E25" s="53"/>
    </row>
    <row r="26" spans="1:5" ht="15.75" customHeight="1" x14ac:dyDescent="0.3">
      <c r="C26" s="94">
        <v>162.65</v>
      </c>
      <c r="D26" s="87">
        <f t="shared" si="0"/>
        <v>0.20711279992281612</v>
      </c>
      <c r="E26" s="53"/>
    </row>
    <row r="27" spans="1:5" ht="15.75" customHeight="1" x14ac:dyDescent="0.3">
      <c r="C27" s="94">
        <v>132.34</v>
      </c>
      <c r="D27" s="87">
        <f t="shared" si="0"/>
        <v>-1.7833950557728354E-2</v>
      </c>
      <c r="E27" s="53"/>
    </row>
    <row r="28" spans="1:5" ht="15.75" customHeight="1" x14ac:dyDescent="0.3">
      <c r="C28" s="94">
        <v>132.34</v>
      </c>
      <c r="D28" s="87">
        <f t="shared" si="0"/>
        <v>-1.7833950557728354E-2</v>
      </c>
      <c r="E28" s="53"/>
    </row>
    <row r="29" spans="1:5" ht="15.75" customHeight="1" x14ac:dyDescent="0.3">
      <c r="C29" s="94">
        <v>131.78</v>
      </c>
      <c r="D29" s="87">
        <f t="shared" si="0"/>
        <v>-2.1990010612796169E-2</v>
      </c>
      <c r="E29" s="53"/>
    </row>
    <row r="30" spans="1:5" ht="15.75" customHeight="1" x14ac:dyDescent="0.3">
      <c r="C30" s="94">
        <v>134.97</v>
      </c>
      <c r="D30" s="87">
        <f t="shared" si="0"/>
        <v>1.6846886294650102E-3</v>
      </c>
      <c r="E30" s="53"/>
    </row>
    <row r="31" spans="1:5" ht="15.75" customHeight="1" x14ac:dyDescent="0.3">
      <c r="C31" s="94">
        <v>132.61000000000001</v>
      </c>
      <c r="D31" s="87">
        <f t="shared" si="0"/>
        <v>-1.5830135888320593E-2</v>
      </c>
      <c r="E31" s="53"/>
    </row>
    <row r="32" spans="1:5" ht="15.75" customHeight="1" x14ac:dyDescent="0.3">
      <c r="C32" s="94">
        <v>133.85</v>
      </c>
      <c r="D32" s="87">
        <f t="shared" si="0"/>
        <v>-6.6274314806706149E-3</v>
      </c>
      <c r="E32" s="53"/>
    </row>
    <row r="33" spans="1:7" ht="15.75" customHeight="1" x14ac:dyDescent="0.3">
      <c r="C33" s="94">
        <v>134.69999999999999</v>
      </c>
      <c r="D33" s="87">
        <f t="shared" si="0"/>
        <v>-3.1912603994275302E-4</v>
      </c>
      <c r="E33" s="53"/>
    </row>
    <row r="34" spans="1:7" ht="15.75" customHeight="1" x14ac:dyDescent="0.3">
      <c r="C34" s="94">
        <v>133.25</v>
      </c>
      <c r="D34" s="87">
        <f t="shared" si="0"/>
        <v>-1.1080352968243211E-2</v>
      </c>
      <c r="E34" s="53"/>
    </row>
    <row r="35" spans="1:7" ht="15.75" customHeight="1" x14ac:dyDescent="0.3">
      <c r="C35" s="94">
        <v>132.33000000000001</v>
      </c>
      <c r="D35" s="87">
        <f t="shared" si="0"/>
        <v>-1.7908165915854497E-2</v>
      </c>
      <c r="E35" s="53"/>
    </row>
    <row r="36" spans="1:7" ht="15.75" customHeight="1" x14ac:dyDescent="0.3">
      <c r="C36" s="94">
        <v>132.47999999999999</v>
      </c>
      <c r="D36" s="87">
        <f t="shared" si="0"/>
        <v>-1.6794935543961508E-2</v>
      </c>
      <c r="E36" s="53"/>
    </row>
    <row r="37" spans="1:7" ht="15.75" customHeight="1" x14ac:dyDescent="0.3">
      <c r="C37" s="94">
        <v>134.16</v>
      </c>
      <c r="D37" s="87">
        <f t="shared" si="0"/>
        <v>-4.3267553787580681E-3</v>
      </c>
      <c r="E37" s="53"/>
    </row>
    <row r="38" spans="1:7" ht="15.75" customHeight="1" x14ac:dyDescent="0.3">
      <c r="C38" s="94">
        <v>134.19999999999999</v>
      </c>
      <c r="D38" s="87">
        <f t="shared" si="0"/>
        <v>-4.0298939462532855E-3</v>
      </c>
      <c r="E38" s="53"/>
    </row>
    <row r="39" spans="1:7" ht="15.75" customHeight="1" x14ac:dyDescent="0.3">
      <c r="C39" s="94">
        <v>133.43</v>
      </c>
      <c r="D39" s="87">
        <f t="shared" si="0"/>
        <v>-9.7444765219713691E-3</v>
      </c>
      <c r="E39" s="53"/>
    </row>
    <row r="40" spans="1:7" ht="15.75" customHeight="1" x14ac:dyDescent="0.3">
      <c r="C40" s="94">
        <v>132.11000000000001</v>
      </c>
      <c r="D40" s="87">
        <f t="shared" si="0"/>
        <v>-1.9540903794631123E-2</v>
      </c>
      <c r="E40" s="53"/>
    </row>
    <row r="41" spans="1:7" ht="15.75" customHeight="1" x14ac:dyDescent="0.3">
      <c r="C41" s="94">
        <v>134.16</v>
      </c>
      <c r="D41" s="87">
        <f t="shared" si="0"/>
        <v>-4.3267553787580681E-3</v>
      </c>
      <c r="E41" s="53"/>
    </row>
    <row r="42" spans="1:7" ht="15.75" customHeight="1" x14ac:dyDescent="0.3">
      <c r="C42" s="94">
        <v>132.81</v>
      </c>
      <c r="D42" s="87">
        <f t="shared" si="0"/>
        <v>-1.4345828725796463E-2</v>
      </c>
      <c r="E42" s="53"/>
    </row>
    <row r="43" spans="1:7" ht="16.5" customHeight="1" x14ac:dyDescent="0.3">
      <c r="C43" s="95">
        <v>131.65</v>
      </c>
      <c r="D43" s="88">
        <f t="shared" si="0"/>
        <v>-2.2954810268436873E-2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41</v>
      </c>
      <c r="C45" s="82">
        <f>SUM(C24:C44)</f>
        <v>2694.86</v>
      </c>
      <c r="D45" s="77"/>
      <c r="E45" s="54"/>
    </row>
    <row r="46" spans="1:7" ht="17.25" customHeight="1" x14ac:dyDescent="0.3">
      <c r="B46" s="81" t="s">
        <v>42</v>
      </c>
      <c r="C46" s="83">
        <f>AVERAGE(C24:C44)</f>
        <v>134.74299999999999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42</v>
      </c>
      <c r="C48" s="84" t="s">
        <v>43</v>
      </c>
      <c r="D48" s="79"/>
      <c r="G48" s="58"/>
    </row>
    <row r="49" spans="1:6" ht="17.25" customHeight="1" x14ac:dyDescent="0.3">
      <c r="B49" s="652">
        <f>C46</f>
        <v>134.74299999999999</v>
      </c>
      <c r="C49" s="92">
        <f>-IF(C46&lt;=80,10%,IF(C46&lt;250,7.5%,5%))</f>
        <v>-7.4999999999999997E-2</v>
      </c>
      <c r="D49" s="80">
        <f>IF(C46&lt;=80,C46*0.9,IF(C46&lt;250,C46*0.925,C46*0.95))</f>
        <v>124.637275</v>
      </c>
    </row>
    <row r="50" spans="1:6" ht="17.25" customHeight="1" x14ac:dyDescent="0.3">
      <c r="B50" s="653"/>
      <c r="C50" s="93">
        <f>IF(C46&lt;=80, 10%, IF(C46&lt;250, 7.5%, 5%))</f>
        <v>7.4999999999999997E-2</v>
      </c>
      <c r="D50" s="80">
        <f>IF(C46&lt;=80, C46*1.1, IF(C46&lt;250, C46*1.075, C46*1.05))</f>
        <v>144.848725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2" t="s">
        <v>126</v>
      </c>
      <c r="C53" s="71"/>
      <c r="D53" s="286">
        <v>42463</v>
      </c>
      <c r="E53" s="61"/>
      <c r="F53" s="72"/>
    </row>
    <row r="54" spans="1:6" ht="34.5" customHeight="1" x14ac:dyDescent="0.3">
      <c r="A54" s="70" t="s">
        <v>29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91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90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89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88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87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86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85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84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83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82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81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80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79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8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77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76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75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74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73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72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71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50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Layout" topLeftCell="A61" zoomScale="55" zoomScaleNormal="40" zoomScalePageLayoutView="55" workbookViewId="0">
      <selection activeCell="A58" sqref="A5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60" t="s">
        <v>44</v>
      </c>
      <c r="B1" s="660"/>
      <c r="C1" s="660"/>
      <c r="D1" s="660"/>
      <c r="E1" s="660"/>
      <c r="F1" s="660"/>
      <c r="G1" s="660"/>
      <c r="H1" s="660"/>
      <c r="I1" s="660"/>
    </row>
    <row r="2" spans="1:9" ht="18.75" customHeight="1" x14ac:dyDescent="0.25">
      <c r="A2" s="660"/>
      <c r="B2" s="660"/>
      <c r="C2" s="660"/>
      <c r="D2" s="660"/>
      <c r="E2" s="660"/>
      <c r="F2" s="660"/>
      <c r="G2" s="660"/>
      <c r="H2" s="660"/>
      <c r="I2" s="660"/>
    </row>
    <row r="3" spans="1:9" ht="18.75" customHeight="1" x14ac:dyDescent="0.25">
      <c r="A3" s="660"/>
      <c r="B3" s="660"/>
      <c r="C3" s="660"/>
      <c r="D3" s="660"/>
      <c r="E3" s="660"/>
      <c r="F3" s="660"/>
      <c r="G3" s="660"/>
      <c r="H3" s="660"/>
      <c r="I3" s="660"/>
    </row>
    <row r="4" spans="1:9" ht="18.75" customHeight="1" x14ac:dyDescent="0.25">
      <c r="A4" s="660"/>
      <c r="B4" s="660"/>
      <c r="C4" s="660"/>
      <c r="D4" s="660"/>
      <c r="E4" s="660"/>
      <c r="F4" s="660"/>
      <c r="G4" s="660"/>
      <c r="H4" s="660"/>
      <c r="I4" s="660"/>
    </row>
    <row r="5" spans="1:9" ht="18.75" customHeight="1" x14ac:dyDescent="0.25">
      <c r="A5" s="660"/>
      <c r="B5" s="660"/>
      <c r="C5" s="660"/>
      <c r="D5" s="660"/>
      <c r="E5" s="660"/>
      <c r="F5" s="660"/>
      <c r="G5" s="660"/>
      <c r="H5" s="660"/>
      <c r="I5" s="660"/>
    </row>
    <row r="6" spans="1:9" ht="18.75" customHeight="1" x14ac:dyDescent="0.25">
      <c r="A6" s="660"/>
      <c r="B6" s="660"/>
      <c r="C6" s="660"/>
      <c r="D6" s="660"/>
      <c r="E6" s="660"/>
      <c r="F6" s="660"/>
      <c r="G6" s="660"/>
      <c r="H6" s="660"/>
      <c r="I6" s="660"/>
    </row>
    <row r="7" spans="1:9" ht="18.75" customHeight="1" x14ac:dyDescent="0.25">
      <c r="A7" s="660"/>
      <c r="B7" s="660"/>
      <c r="C7" s="660"/>
      <c r="D7" s="660"/>
      <c r="E7" s="660"/>
      <c r="F7" s="660"/>
      <c r="G7" s="660"/>
      <c r="H7" s="660"/>
      <c r="I7" s="660"/>
    </row>
    <row r="8" spans="1:9" x14ac:dyDescent="0.25">
      <c r="A8" s="661" t="s">
        <v>45</v>
      </c>
      <c r="B8" s="661"/>
      <c r="C8" s="661"/>
      <c r="D8" s="661"/>
      <c r="E8" s="661"/>
      <c r="F8" s="661"/>
      <c r="G8" s="661"/>
      <c r="H8" s="661"/>
      <c r="I8" s="661"/>
    </row>
    <row r="9" spans="1:9" x14ac:dyDescent="0.25">
      <c r="A9" s="661"/>
      <c r="B9" s="661"/>
      <c r="C9" s="661"/>
      <c r="D9" s="661"/>
      <c r="E9" s="661"/>
      <c r="F9" s="661"/>
      <c r="G9" s="661"/>
      <c r="H9" s="661"/>
      <c r="I9" s="661"/>
    </row>
    <row r="10" spans="1:9" x14ac:dyDescent="0.25">
      <c r="A10" s="661"/>
      <c r="B10" s="661"/>
      <c r="C10" s="661"/>
      <c r="D10" s="661"/>
      <c r="E10" s="661"/>
      <c r="F10" s="661"/>
      <c r="G10" s="661"/>
      <c r="H10" s="661"/>
      <c r="I10" s="661"/>
    </row>
    <row r="11" spans="1:9" x14ac:dyDescent="0.25">
      <c r="A11" s="661"/>
      <c r="B11" s="661"/>
      <c r="C11" s="661"/>
      <c r="D11" s="661"/>
      <c r="E11" s="661"/>
      <c r="F11" s="661"/>
      <c r="G11" s="661"/>
      <c r="H11" s="661"/>
      <c r="I11" s="661"/>
    </row>
    <row r="12" spans="1:9" x14ac:dyDescent="0.25">
      <c r="A12" s="661"/>
      <c r="B12" s="661"/>
      <c r="C12" s="661"/>
      <c r="D12" s="661"/>
      <c r="E12" s="661"/>
      <c r="F12" s="661"/>
      <c r="G12" s="661"/>
      <c r="H12" s="661"/>
      <c r="I12" s="661"/>
    </row>
    <row r="13" spans="1:9" x14ac:dyDescent="0.25">
      <c r="A13" s="661"/>
      <c r="B13" s="661"/>
      <c r="C13" s="661"/>
      <c r="D13" s="661"/>
      <c r="E13" s="661"/>
      <c r="F13" s="661"/>
      <c r="G13" s="661"/>
      <c r="H13" s="661"/>
      <c r="I13" s="661"/>
    </row>
    <row r="14" spans="1:9" x14ac:dyDescent="0.25">
      <c r="A14" s="661"/>
      <c r="B14" s="661"/>
      <c r="C14" s="661"/>
      <c r="D14" s="661"/>
      <c r="E14" s="661"/>
      <c r="F14" s="661"/>
      <c r="G14" s="661"/>
      <c r="H14" s="661"/>
      <c r="I14" s="661"/>
    </row>
    <row r="15" spans="1:9" ht="19.5" customHeight="1" x14ac:dyDescent="0.3">
      <c r="A15" s="97"/>
    </row>
    <row r="16" spans="1:9" ht="19.5" customHeight="1" x14ac:dyDescent="0.3">
      <c r="A16" s="694" t="s">
        <v>30</v>
      </c>
      <c r="B16" s="695"/>
      <c r="C16" s="695"/>
      <c r="D16" s="695"/>
      <c r="E16" s="695"/>
      <c r="F16" s="695"/>
      <c r="G16" s="695"/>
      <c r="H16" s="696"/>
    </row>
    <row r="17" spans="1:14" ht="20.25" customHeight="1" x14ac:dyDescent="0.25">
      <c r="A17" s="697" t="s">
        <v>46</v>
      </c>
      <c r="B17" s="697"/>
      <c r="C17" s="697"/>
      <c r="D17" s="697"/>
      <c r="E17" s="697"/>
      <c r="F17" s="697"/>
      <c r="G17" s="697"/>
      <c r="H17" s="697"/>
    </row>
    <row r="18" spans="1:14" ht="26.25" customHeight="1" x14ac:dyDescent="0.4">
      <c r="A18" s="99" t="s">
        <v>32</v>
      </c>
      <c r="B18" s="693" t="s">
        <v>5</v>
      </c>
      <c r="C18" s="693"/>
      <c r="D18" s="263"/>
      <c r="E18" s="100"/>
      <c r="F18" s="101"/>
      <c r="G18" s="101"/>
      <c r="H18" s="101"/>
    </row>
    <row r="19" spans="1:14" ht="26.25" customHeight="1" x14ac:dyDescent="0.4">
      <c r="A19" s="99" t="s">
        <v>33</v>
      </c>
      <c r="B19" s="102" t="s">
        <v>7</v>
      </c>
      <c r="C19" s="276">
        <v>29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34</v>
      </c>
      <c r="B20" s="698" t="s">
        <v>9</v>
      </c>
      <c r="C20" s="698"/>
      <c r="D20" s="101"/>
      <c r="E20" s="101"/>
      <c r="F20" s="101"/>
      <c r="G20" s="101"/>
      <c r="H20" s="101"/>
    </row>
    <row r="21" spans="1:14" ht="26.25" customHeight="1" x14ac:dyDescent="0.4">
      <c r="A21" s="99" t="s">
        <v>35</v>
      </c>
      <c r="B21" s="698" t="s">
        <v>11</v>
      </c>
      <c r="C21" s="698"/>
      <c r="D21" s="698"/>
      <c r="E21" s="698"/>
      <c r="F21" s="698"/>
      <c r="G21" s="698"/>
      <c r="H21" s="698"/>
      <c r="I21" s="103"/>
    </row>
    <row r="22" spans="1:14" ht="26.25" customHeight="1" x14ac:dyDescent="0.4">
      <c r="A22" s="99" t="s">
        <v>36</v>
      </c>
      <c r="B22" s="104">
        <v>42425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37</v>
      </c>
      <c r="B23" s="104">
        <v>42426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693" t="s">
        <v>124</v>
      </c>
      <c r="C26" s="693"/>
    </row>
    <row r="27" spans="1:14" ht="26.25" customHeight="1" x14ac:dyDescent="0.4">
      <c r="A27" s="108" t="s">
        <v>47</v>
      </c>
      <c r="B27" s="691" t="s">
        <v>125</v>
      </c>
      <c r="C27" s="691"/>
    </row>
    <row r="28" spans="1:14" ht="27" customHeight="1" x14ac:dyDescent="0.4">
      <c r="A28" s="108" t="s">
        <v>6</v>
      </c>
      <c r="B28" s="109">
        <v>99.21</v>
      </c>
    </row>
    <row r="29" spans="1:14" s="14" customFormat="1" ht="27" customHeight="1" x14ac:dyDescent="0.4">
      <c r="A29" s="108" t="s">
        <v>48</v>
      </c>
      <c r="B29" s="110">
        <v>0</v>
      </c>
      <c r="C29" s="668" t="s">
        <v>49</v>
      </c>
      <c r="D29" s="669"/>
      <c r="E29" s="669"/>
      <c r="F29" s="669"/>
      <c r="G29" s="670"/>
      <c r="I29" s="111"/>
      <c r="J29" s="111"/>
      <c r="K29" s="111"/>
      <c r="L29" s="111"/>
    </row>
    <row r="30" spans="1:14" s="14" customFormat="1" ht="19.5" customHeight="1" x14ac:dyDescent="0.3">
      <c r="A30" s="108" t="s">
        <v>50</v>
      </c>
      <c r="B30" s="112">
        <f>B28-B29</f>
        <v>99.21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51</v>
      </c>
      <c r="B31" s="115">
        <v>408.87900000000002</v>
      </c>
      <c r="C31" s="671" t="s">
        <v>52</v>
      </c>
      <c r="D31" s="672"/>
      <c r="E31" s="672"/>
      <c r="F31" s="672"/>
      <c r="G31" s="672"/>
      <c r="H31" s="673"/>
      <c r="I31" s="111"/>
      <c r="J31" s="111"/>
      <c r="K31" s="111"/>
      <c r="L31" s="111"/>
    </row>
    <row r="32" spans="1:14" s="14" customFormat="1" ht="27" customHeight="1" x14ac:dyDescent="0.4">
      <c r="A32" s="108" t="s">
        <v>53</v>
      </c>
      <c r="B32" s="115">
        <v>567.04999999999995</v>
      </c>
      <c r="C32" s="671" t="s">
        <v>54</v>
      </c>
      <c r="D32" s="672"/>
      <c r="E32" s="672"/>
      <c r="F32" s="672"/>
      <c r="G32" s="672"/>
      <c r="H32" s="673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55</v>
      </c>
      <c r="B34" s="120">
        <f>B31/B32</f>
        <v>0.72106339828939259</v>
      </c>
      <c r="C34" s="98" t="s">
        <v>56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57</v>
      </c>
      <c r="B36" s="122">
        <v>100</v>
      </c>
      <c r="C36" s="98"/>
      <c r="D36" s="674" t="s">
        <v>58</v>
      </c>
      <c r="E36" s="692"/>
      <c r="F36" s="674" t="s">
        <v>59</v>
      </c>
      <c r="G36" s="675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60</v>
      </c>
      <c r="B37" s="124">
        <v>10</v>
      </c>
      <c r="C37" s="125" t="s">
        <v>61</v>
      </c>
      <c r="D37" s="126" t="s">
        <v>62</v>
      </c>
      <c r="E37" s="127" t="s">
        <v>63</v>
      </c>
      <c r="F37" s="126" t="s">
        <v>62</v>
      </c>
      <c r="G37" s="128" t="s">
        <v>63</v>
      </c>
      <c r="I37" s="129" t="s">
        <v>64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65</v>
      </c>
      <c r="B38" s="124">
        <v>100</v>
      </c>
      <c r="C38" s="130">
        <v>1</v>
      </c>
      <c r="D38" s="131">
        <v>21478967</v>
      </c>
      <c r="E38" s="132">
        <f>IF(ISBLANK(D38),"-",$D$48/$D$45*D38)</f>
        <v>30953713.307442412</v>
      </c>
      <c r="F38" s="131">
        <v>22730718</v>
      </c>
      <c r="G38" s="133">
        <f>IF(ISBLANK(F38),"-",$D$48/$F$45*F38)</f>
        <v>30819499.964476533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66</v>
      </c>
      <c r="B39" s="124">
        <v>1</v>
      </c>
      <c r="C39" s="135">
        <v>2</v>
      </c>
      <c r="D39" s="136">
        <v>21482754</v>
      </c>
      <c r="E39" s="137">
        <f>IF(ISBLANK(D39),"-",$D$48/$D$45*D39)</f>
        <v>30959170.819076713</v>
      </c>
      <c r="F39" s="136">
        <v>22729678</v>
      </c>
      <c r="G39" s="138">
        <f>IF(ISBLANK(F39),"-",$D$48/$F$45*F39)</f>
        <v>30818089.877916001</v>
      </c>
      <c r="I39" s="676">
        <f>ABS((F43/D43*D42)-F42)/D42</f>
        <v>4.4594084117305687E-3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67</v>
      </c>
      <c r="B40" s="124">
        <v>1</v>
      </c>
      <c r="C40" s="135">
        <v>3</v>
      </c>
      <c r="D40" s="136">
        <v>21463969</v>
      </c>
      <c r="E40" s="137">
        <f>IF(ISBLANK(D40),"-",$D$48/$D$45*D40)</f>
        <v>30932099.428516809</v>
      </c>
      <c r="F40" s="136">
        <v>22729506</v>
      </c>
      <c r="G40" s="138">
        <f>IF(ISBLANK(F40),"-",$D$48/$F$45*F40)</f>
        <v>30817856.671292529</v>
      </c>
      <c r="I40" s="676"/>
      <c r="L40" s="116"/>
      <c r="M40" s="116"/>
      <c r="N40" s="139"/>
    </row>
    <row r="41" spans="1:14" ht="27" customHeight="1" x14ac:dyDescent="0.4">
      <c r="A41" s="123" t="s">
        <v>68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69</v>
      </c>
      <c r="B42" s="124">
        <v>1</v>
      </c>
      <c r="C42" s="145" t="s">
        <v>70</v>
      </c>
      <c r="D42" s="146">
        <f>AVERAGE(D38:D41)</f>
        <v>21475230</v>
      </c>
      <c r="E42" s="147">
        <f>AVERAGE(E38:E41)</f>
        <v>30948327.851678643</v>
      </c>
      <c r="F42" s="146">
        <f>AVERAGE(F38:F41)</f>
        <v>22729967.333333332</v>
      </c>
      <c r="G42" s="148">
        <f>AVERAGE(G38:G41)</f>
        <v>30818482.171228353</v>
      </c>
      <c r="H42" s="149"/>
    </row>
    <row r="43" spans="1:14" ht="26.25" customHeight="1" x14ac:dyDescent="0.4">
      <c r="A43" s="123" t="s">
        <v>71</v>
      </c>
      <c r="B43" s="124">
        <v>1</v>
      </c>
      <c r="C43" s="150" t="s">
        <v>72</v>
      </c>
      <c r="D43" s="151">
        <v>19.399999999999999</v>
      </c>
      <c r="E43" s="139"/>
      <c r="F43" s="151">
        <v>20.62</v>
      </c>
      <c r="H43" s="149"/>
    </row>
    <row r="44" spans="1:14" ht="26.25" customHeight="1" x14ac:dyDescent="0.4">
      <c r="A44" s="123" t="s">
        <v>73</v>
      </c>
      <c r="B44" s="124">
        <v>1</v>
      </c>
      <c r="C44" s="152" t="s">
        <v>74</v>
      </c>
      <c r="D44" s="153">
        <f>D43*$B$34</f>
        <v>13.988629926814216</v>
      </c>
      <c r="E44" s="154"/>
      <c r="F44" s="153">
        <f>F43*$B$34</f>
        <v>14.868327272727276</v>
      </c>
      <c r="H44" s="149"/>
    </row>
    <row r="45" spans="1:14" ht="19.5" customHeight="1" x14ac:dyDescent="0.3">
      <c r="A45" s="123" t="s">
        <v>75</v>
      </c>
      <c r="B45" s="155">
        <f>(B44/B43)*(B42/B41)*(B40/B39)*(B38/B37)*B36</f>
        <v>1000</v>
      </c>
      <c r="C45" s="152" t="s">
        <v>76</v>
      </c>
      <c r="D45" s="156">
        <f>D44*$B$30/100</f>
        <v>13.878119750392381</v>
      </c>
      <c r="E45" s="157"/>
      <c r="F45" s="156">
        <f>F44*$B$30/100</f>
        <v>14.75086748727273</v>
      </c>
      <c r="H45" s="149"/>
    </row>
    <row r="46" spans="1:14" ht="19.5" customHeight="1" x14ac:dyDescent="0.3">
      <c r="A46" s="662" t="s">
        <v>77</v>
      </c>
      <c r="B46" s="663"/>
      <c r="C46" s="152" t="s">
        <v>78</v>
      </c>
      <c r="D46" s="158">
        <f>D45/$B$45</f>
        <v>1.3878119750392381E-2</v>
      </c>
      <c r="E46" s="159"/>
      <c r="F46" s="160">
        <f>F45/$B$45</f>
        <v>1.475086748727273E-2</v>
      </c>
      <c r="H46" s="149"/>
    </row>
    <row r="47" spans="1:14" ht="27" customHeight="1" x14ac:dyDescent="0.4">
      <c r="A47" s="664"/>
      <c r="B47" s="665"/>
      <c r="C47" s="161" t="s">
        <v>79</v>
      </c>
      <c r="D47" s="162">
        <v>0.02</v>
      </c>
      <c r="E47" s="163"/>
      <c r="F47" s="159"/>
      <c r="H47" s="149"/>
    </row>
    <row r="48" spans="1:14" ht="18.75" x14ac:dyDescent="0.3">
      <c r="C48" s="164" t="s">
        <v>80</v>
      </c>
      <c r="D48" s="156">
        <f>D47*$B$45</f>
        <v>20</v>
      </c>
      <c r="F48" s="165"/>
      <c r="H48" s="149"/>
    </row>
    <row r="49" spans="1:12" ht="19.5" customHeight="1" x14ac:dyDescent="0.3">
      <c r="C49" s="166" t="s">
        <v>81</v>
      </c>
      <c r="D49" s="167">
        <f>D48/B34</f>
        <v>27.736812113119036</v>
      </c>
      <c r="F49" s="165"/>
      <c r="H49" s="149"/>
    </row>
    <row r="50" spans="1:12" ht="18.75" x14ac:dyDescent="0.3">
      <c r="C50" s="121" t="s">
        <v>82</v>
      </c>
      <c r="D50" s="168">
        <f>AVERAGE(E38:E41,G38:G41)</f>
        <v>30883405.011453498</v>
      </c>
      <c r="F50" s="169"/>
      <c r="H50" s="149"/>
    </row>
    <row r="51" spans="1:12" ht="18.75" x14ac:dyDescent="0.3">
      <c r="C51" s="123" t="s">
        <v>83</v>
      </c>
      <c r="D51" s="170">
        <f>STDEV(E38:E41,G38:G41)/D50</f>
        <v>2.3214959587062574E-3</v>
      </c>
      <c r="F51" s="169"/>
      <c r="H51" s="149"/>
    </row>
    <row r="52" spans="1:12" ht="19.5" customHeight="1" x14ac:dyDescent="0.3">
      <c r="C52" s="171" t="s">
        <v>19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84</v>
      </c>
    </row>
    <row r="55" spans="1:12" ht="18.75" x14ac:dyDescent="0.3">
      <c r="A55" s="98" t="s">
        <v>85</v>
      </c>
      <c r="B55" s="175" t="str">
        <f>B21</f>
        <v>Each uncoated tablets contains S-Amlodipine besilate equivalent to S-Amlodipine 2.5mg</v>
      </c>
    </row>
    <row r="56" spans="1:12" ht="26.25" customHeight="1" x14ac:dyDescent="0.4">
      <c r="A56" s="176" t="s">
        <v>86</v>
      </c>
      <c r="B56" s="177">
        <v>2.5</v>
      </c>
      <c r="C56" s="98" t="str">
        <f>B20</f>
        <v>S-Amlodipine besilate equivalent to s-amlodopine 2.5mg</v>
      </c>
      <c r="H56" s="178"/>
    </row>
    <row r="57" spans="1:12" ht="18.75" x14ac:dyDescent="0.3">
      <c r="A57" s="175" t="s">
        <v>87</v>
      </c>
      <c r="B57" s="264">
        <f>Uniformity!C46</f>
        <v>134.74299999999999</v>
      </c>
      <c r="H57" s="178"/>
    </row>
    <row r="58" spans="1:12" ht="19.5" customHeight="1" x14ac:dyDescent="0.3">
      <c r="H58" s="178"/>
    </row>
    <row r="59" spans="1:12" s="14" customFormat="1" ht="27" customHeight="1" thickBot="1" x14ac:dyDescent="0.45">
      <c r="A59" s="121" t="s">
        <v>88</v>
      </c>
      <c r="B59" s="122">
        <v>100</v>
      </c>
      <c r="C59" s="98"/>
      <c r="D59" s="179" t="s">
        <v>89</v>
      </c>
      <c r="E59" s="180" t="s">
        <v>61</v>
      </c>
      <c r="F59" s="180" t="s">
        <v>62</v>
      </c>
      <c r="G59" s="180" t="s">
        <v>90</v>
      </c>
      <c r="H59" s="125" t="s">
        <v>91</v>
      </c>
      <c r="L59" s="111"/>
    </row>
    <row r="60" spans="1:12" s="14" customFormat="1" ht="26.25" customHeight="1" x14ac:dyDescent="0.4">
      <c r="A60" s="123" t="s">
        <v>92</v>
      </c>
      <c r="B60" s="124">
        <v>1</v>
      </c>
      <c r="C60" s="679" t="s">
        <v>93</v>
      </c>
      <c r="D60" s="682"/>
      <c r="E60" s="181">
        <v>1</v>
      </c>
      <c r="F60" s="182"/>
      <c r="G60" s="265" t="str">
        <f>IF(ISBLANK(F60),"-",(F60/$D$50*$D$47*$B$68)*($B$57/$D$60))</f>
        <v>-</v>
      </c>
      <c r="H60" s="183" t="str">
        <f t="shared" ref="H60:H71" si="0">IF(ISBLANK(F60),"-",G60/$B$56)</f>
        <v>-</v>
      </c>
      <c r="L60" s="111"/>
    </row>
    <row r="61" spans="1:12" s="14" customFormat="1" ht="26.25" customHeight="1" x14ac:dyDescent="0.4">
      <c r="A61" s="123" t="s">
        <v>94</v>
      </c>
      <c r="B61" s="124">
        <v>1</v>
      </c>
      <c r="C61" s="680"/>
      <c r="D61" s="683"/>
      <c r="E61" s="184">
        <v>2</v>
      </c>
      <c r="F61" s="136"/>
      <c r="G61" s="266" t="str">
        <f>IF(ISBLANK(F61),"-",(F61/$D$50*$D$47*$B$68)*($B$57/$D$60))</f>
        <v>-</v>
      </c>
      <c r="H61" s="185" t="str">
        <f t="shared" si="0"/>
        <v>-</v>
      </c>
      <c r="L61" s="111"/>
    </row>
    <row r="62" spans="1:12" s="14" customFormat="1" ht="26.25" customHeight="1" x14ac:dyDescent="0.4">
      <c r="A62" s="123" t="s">
        <v>95</v>
      </c>
      <c r="B62" s="124">
        <v>1</v>
      </c>
      <c r="C62" s="680"/>
      <c r="D62" s="683"/>
      <c r="E62" s="184">
        <v>3</v>
      </c>
      <c r="F62" s="186"/>
      <c r="G62" s="266" t="str">
        <f>IF(ISBLANK(F62),"-",(F62/$D$50*$D$47*$B$68)*($B$57/$D$60))</f>
        <v>-</v>
      </c>
      <c r="H62" s="185" t="str">
        <f t="shared" si="0"/>
        <v>-</v>
      </c>
      <c r="L62" s="111"/>
    </row>
    <row r="63" spans="1:12" ht="27" customHeight="1" thickBot="1" x14ac:dyDescent="0.45">
      <c r="A63" s="123" t="s">
        <v>96</v>
      </c>
      <c r="B63" s="124">
        <v>1</v>
      </c>
      <c r="C63" s="690"/>
      <c r="D63" s="684"/>
      <c r="E63" s="187">
        <v>4</v>
      </c>
      <c r="F63" s="188"/>
      <c r="G63" s="266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97</v>
      </c>
      <c r="B64" s="124">
        <v>1</v>
      </c>
      <c r="C64" s="679" t="s">
        <v>98</v>
      </c>
      <c r="D64" s="682">
        <v>108.8</v>
      </c>
      <c r="E64" s="181">
        <v>1</v>
      </c>
      <c r="F64" s="182">
        <v>28191741</v>
      </c>
      <c r="G64" s="267">
        <f>IF(ISBLANK(F64),"-",(F64/$D$50*$D$47*$B$68)*($B$57/$D$64))</f>
        <v>2.2610180676001082</v>
      </c>
      <c r="H64" s="189">
        <f t="shared" si="0"/>
        <v>0.90440722704004328</v>
      </c>
    </row>
    <row r="65" spans="1:8" ht="26.25" customHeight="1" x14ac:dyDescent="0.4">
      <c r="A65" s="123" t="s">
        <v>99</v>
      </c>
      <c r="B65" s="124">
        <v>1</v>
      </c>
      <c r="C65" s="680"/>
      <c r="D65" s="683"/>
      <c r="E65" s="184">
        <v>2</v>
      </c>
      <c r="F65" s="136">
        <v>28167611</v>
      </c>
      <c r="G65" s="268">
        <f>IF(ISBLANK(F65),"-",(F65/$D$50*$D$47*$B$68)*($B$57/$D$64))</f>
        <v>2.2590828069870379</v>
      </c>
      <c r="H65" s="190">
        <f t="shared" si="0"/>
        <v>0.90363312279481511</v>
      </c>
    </row>
    <row r="66" spans="1:8" ht="26.25" customHeight="1" x14ac:dyDescent="0.4">
      <c r="A66" s="123" t="s">
        <v>100</v>
      </c>
      <c r="B66" s="124">
        <v>1</v>
      </c>
      <c r="C66" s="680"/>
      <c r="D66" s="683"/>
      <c r="E66" s="184">
        <v>3</v>
      </c>
      <c r="F66" s="136">
        <v>28149360</v>
      </c>
      <c r="G66" s="268">
        <f>IF(ISBLANK(F66),"-",(F66/$D$50*$D$47*$B$68)*($B$57/$D$64))</f>
        <v>2.2576190506070479</v>
      </c>
      <c r="H66" s="190">
        <f t="shared" si="0"/>
        <v>0.90304762024281915</v>
      </c>
    </row>
    <row r="67" spans="1:8" ht="27" customHeight="1" thickBot="1" x14ac:dyDescent="0.45">
      <c r="A67" s="123" t="s">
        <v>101</v>
      </c>
      <c r="B67" s="124">
        <v>1</v>
      </c>
      <c r="C67" s="690"/>
      <c r="D67" s="684"/>
      <c r="E67" s="187">
        <v>4</v>
      </c>
      <c r="F67" s="188"/>
      <c r="G67" s="269" t="str">
        <f>IF(ISBLANK(F67),"-",(F67/$D$50*$D$47*$B$68)*($B$57/$D$64))</f>
        <v>-</v>
      </c>
      <c r="H67" s="191" t="str">
        <f t="shared" si="0"/>
        <v>-</v>
      </c>
    </row>
    <row r="68" spans="1:8" ht="26.25" customHeight="1" thickBot="1" x14ac:dyDescent="0.45">
      <c r="A68" s="123" t="s">
        <v>102</v>
      </c>
      <c r="B68" s="192">
        <f>(B67/B66)*(B65/B64)*(B63/B62)*(B61/B60)*B59</f>
        <v>100</v>
      </c>
      <c r="C68" s="679" t="s">
        <v>103</v>
      </c>
      <c r="D68" s="682">
        <v>107.6</v>
      </c>
      <c r="E68" s="181">
        <v>1</v>
      </c>
      <c r="F68" s="182">
        <v>28165728</v>
      </c>
      <c r="G68" s="269">
        <f t="shared" ref="G68:G71" si="1">IF(ISBLANK(F68),"-",(F68/$D$50*$D$47*$B$68)*($B$57/$D$64))</f>
        <v>2.2589317876859845</v>
      </c>
      <c r="H68" s="191">
        <f t="shared" si="0"/>
        <v>0.90357271507439374</v>
      </c>
    </row>
    <row r="69" spans="1:8" ht="27" customHeight="1" thickBot="1" x14ac:dyDescent="0.45">
      <c r="A69" s="171" t="s">
        <v>104</v>
      </c>
      <c r="B69" s="193">
        <f>(D47*B68)/B56*B57</f>
        <v>107.7944</v>
      </c>
      <c r="C69" s="680"/>
      <c r="D69" s="683"/>
      <c r="E69" s="184">
        <v>2</v>
      </c>
      <c r="F69" s="136">
        <v>28690044</v>
      </c>
      <c r="G69" s="269">
        <f t="shared" si="1"/>
        <v>2.3009826829865561</v>
      </c>
      <c r="H69" s="191">
        <f t="shared" si="0"/>
        <v>0.92039307319462238</v>
      </c>
    </row>
    <row r="70" spans="1:8" ht="26.25" customHeight="1" thickBot="1" x14ac:dyDescent="0.45">
      <c r="A70" s="685" t="s">
        <v>77</v>
      </c>
      <c r="B70" s="686"/>
      <c r="C70" s="680"/>
      <c r="D70" s="683"/>
      <c r="E70" s="184">
        <v>3</v>
      </c>
      <c r="F70" s="136">
        <v>28668905</v>
      </c>
      <c r="G70" s="269">
        <f t="shared" si="1"/>
        <v>2.2992873048638995</v>
      </c>
      <c r="H70" s="191">
        <f t="shared" si="0"/>
        <v>0.91971492194555982</v>
      </c>
    </row>
    <row r="71" spans="1:8" ht="27" customHeight="1" thickBot="1" x14ac:dyDescent="0.45">
      <c r="A71" s="687"/>
      <c r="B71" s="688"/>
      <c r="C71" s="681"/>
      <c r="D71" s="684"/>
      <c r="E71" s="187">
        <v>4</v>
      </c>
      <c r="F71" s="188"/>
      <c r="G71" s="269" t="str">
        <f t="shared" si="1"/>
        <v>-</v>
      </c>
      <c r="H71" s="191" t="str">
        <f t="shared" si="0"/>
        <v>-</v>
      </c>
    </row>
    <row r="72" spans="1:8" ht="26.25" customHeight="1" x14ac:dyDescent="0.4">
      <c r="A72" s="194"/>
      <c r="B72" s="194"/>
      <c r="C72" s="194"/>
      <c r="D72" s="194"/>
      <c r="E72" s="194"/>
      <c r="F72" s="196" t="s">
        <v>70</v>
      </c>
      <c r="G72" s="274">
        <f>AVERAGE(G60:G71)</f>
        <v>2.2728202834551055</v>
      </c>
      <c r="H72" s="197">
        <f>AVERAGE(H60:H71)</f>
        <v>0.90912811338204236</v>
      </c>
    </row>
    <row r="73" spans="1:8" ht="26.25" customHeight="1" x14ac:dyDescent="0.4">
      <c r="C73" s="194"/>
      <c r="D73" s="194"/>
      <c r="E73" s="194"/>
      <c r="F73" s="198" t="s">
        <v>83</v>
      </c>
      <c r="G73" s="270">
        <f>STDEV(G60:G71)/G72</f>
        <v>9.3243018830924587E-3</v>
      </c>
      <c r="H73" s="270">
        <f>STDEV(H60:H71)/H72</f>
        <v>9.3243018830924587E-3</v>
      </c>
    </row>
    <row r="74" spans="1:8" ht="27" customHeight="1" x14ac:dyDescent="0.4">
      <c r="A74" s="194"/>
      <c r="B74" s="194"/>
      <c r="C74" s="195"/>
      <c r="D74" s="195"/>
      <c r="E74" s="199"/>
      <c r="F74" s="200" t="s">
        <v>19</v>
      </c>
      <c r="G74" s="201">
        <f>COUNT(G60:G71)</f>
        <v>6</v>
      </c>
      <c r="H74" s="201">
        <f>COUNT(H60:H71)</f>
        <v>6</v>
      </c>
    </row>
    <row r="76" spans="1:8" ht="26.25" customHeight="1" x14ac:dyDescent="0.4">
      <c r="A76" s="107" t="s">
        <v>105</v>
      </c>
      <c r="B76" s="202" t="s">
        <v>106</v>
      </c>
      <c r="C76" s="666" t="str">
        <f>B20</f>
        <v>S-Amlodipine besilate equivalent to s-amlodopine 2.5mg</v>
      </c>
      <c r="D76" s="666"/>
      <c r="E76" s="203" t="s">
        <v>107</v>
      </c>
      <c r="F76" s="203"/>
      <c r="G76" s="204">
        <f>H72</f>
        <v>0.90912811338204236</v>
      </c>
      <c r="H76" s="205"/>
    </row>
    <row r="77" spans="1:8" ht="18.75" x14ac:dyDescent="0.3">
      <c r="A77" s="106" t="s">
        <v>108</v>
      </c>
      <c r="B77" s="106" t="s">
        <v>109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689" t="str">
        <f>B26</f>
        <v>Amlodipine Besylate BP</v>
      </c>
      <c r="C79" s="689"/>
    </row>
    <row r="80" spans="1:8" ht="26.25" customHeight="1" x14ac:dyDescent="0.4">
      <c r="A80" s="108" t="s">
        <v>47</v>
      </c>
      <c r="B80" s="689" t="str">
        <f>B27</f>
        <v>A65-1</v>
      </c>
      <c r="C80" s="689"/>
    </row>
    <row r="81" spans="1:12" ht="27" customHeight="1" x14ac:dyDescent="0.4">
      <c r="A81" s="108" t="s">
        <v>6</v>
      </c>
      <c r="B81" s="206">
        <f>B28</f>
        <v>99.21</v>
      </c>
    </row>
    <row r="82" spans="1:12" s="14" customFormat="1" ht="27" customHeight="1" x14ac:dyDescent="0.4">
      <c r="A82" s="108" t="s">
        <v>48</v>
      </c>
      <c r="B82" s="110">
        <v>0</v>
      </c>
      <c r="C82" s="668" t="s">
        <v>49</v>
      </c>
      <c r="D82" s="669"/>
      <c r="E82" s="669"/>
      <c r="F82" s="669"/>
      <c r="G82" s="670"/>
      <c r="I82" s="111"/>
      <c r="J82" s="111"/>
      <c r="K82" s="111"/>
      <c r="L82" s="111"/>
    </row>
    <row r="83" spans="1:12" s="14" customFormat="1" ht="19.5" customHeight="1" x14ac:dyDescent="0.3">
      <c r="A83" s="108" t="s">
        <v>50</v>
      </c>
      <c r="B83" s="112">
        <f>B81-B82</f>
        <v>99.21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51</v>
      </c>
      <c r="B84" s="115">
        <v>408.88</v>
      </c>
      <c r="C84" s="671" t="s">
        <v>110</v>
      </c>
      <c r="D84" s="672"/>
      <c r="E84" s="672"/>
      <c r="F84" s="672"/>
      <c r="G84" s="672"/>
      <c r="H84" s="673"/>
      <c r="I84" s="111"/>
      <c r="J84" s="111"/>
      <c r="K84" s="111"/>
      <c r="L84" s="111"/>
    </row>
    <row r="85" spans="1:12" s="14" customFormat="1" ht="27" customHeight="1" x14ac:dyDescent="0.4">
      <c r="A85" s="108" t="s">
        <v>53</v>
      </c>
      <c r="B85" s="115">
        <v>567</v>
      </c>
      <c r="C85" s="671" t="s">
        <v>111</v>
      </c>
      <c r="D85" s="672"/>
      <c r="E85" s="672"/>
      <c r="F85" s="672"/>
      <c r="G85" s="672"/>
      <c r="H85" s="673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55</v>
      </c>
      <c r="B87" s="120">
        <f>B84/B85</f>
        <v>0.72112874779541447</v>
      </c>
      <c r="C87" s="98" t="s">
        <v>56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57</v>
      </c>
      <c r="B89" s="122">
        <v>50</v>
      </c>
      <c r="D89" s="207" t="s">
        <v>58</v>
      </c>
      <c r="E89" s="208"/>
      <c r="F89" s="674" t="s">
        <v>59</v>
      </c>
      <c r="G89" s="675"/>
    </row>
    <row r="90" spans="1:12" ht="27" customHeight="1" x14ac:dyDescent="0.4">
      <c r="A90" s="123" t="s">
        <v>60</v>
      </c>
      <c r="B90" s="124">
        <v>3</v>
      </c>
      <c r="C90" s="209" t="s">
        <v>61</v>
      </c>
      <c r="D90" s="126" t="s">
        <v>62</v>
      </c>
      <c r="E90" s="127" t="s">
        <v>63</v>
      </c>
      <c r="F90" s="126" t="s">
        <v>62</v>
      </c>
      <c r="G90" s="210" t="s">
        <v>63</v>
      </c>
      <c r="I90" s="129" t="s">
        <v>64</v>
      </c>
    </row>
    <row r="91" spans="1:12" ht="26.25" customHeight="1" x14ac:dyDescent="0.4">
      <c r="A91" s="123" t="s">
        <v>65</v>
      </c>
      <c r="B91" s="124">
        <v>100</v>
      </c>
      <c r="C91" s="211">
        <v>1</v>
      </c>
      <c r="D91" s="279">
        <v>0.22800000000000001</v>
      </c>
      <c r="E91" s="280">
        <f>IF(ISBLANK(D91),"-",$D$101/$D$98*D91)</f>
        <v>0.21077291270179402</v>
      </c>
      <c r="F91" s="279">
        <v>0.2104</v>
      </c>
      <c r="G91" s="281">
        <f>IF(ISBLANK(F91),"-",$D$101/$F$98*F91)</f>
        <v>0.21273735322587872</v>
      </c>
      <c r="I91" s="134"/>
    </row>
    <row r="92" spans="1:12" ht="26.25" customHeight="1" x14ac:dyDescent="0.4">
      <c r="A92" s="123" t="s">
        <v>66</v>
      </c>
      <c r="B92" s="124">
        <v>10</v>
      </c>
      <c r="C92" s="195">
        <v>2</v>
      </c>
      <c r="D92" s="282">
        <v>0.2271</v>
      </c>
      <c r="E92" s="283">
        <f>IF(ISBLANK(D92),"-",$D$101/$D$98*D92)</f>
        <v>0.20994091436218168</v>
      </c>
      <c r="F92" s="282">
        <v>0.21229999999999999</v>
      </c>
      <c r="G92" s="284">
        <f>IF(ISBLANK(F92),"-",$D$101/$F$98*F92)</f>
        <v>0.21465846050310861</v>
      </c>
      <c r="I92" s="676">
        <f>ABS((F96/D96*D95)-F95)/D95</f>
        <v>1.2593490160030009E-2</v>
      </c>
    </row>
    <row r="93" spans="1:12" ht="26.25" customHeight="1" x14ac:dyDescent="0.4">
      <c r="A93" s="123" t="s">
        <v>67</v>
      </c>
      <c r="B93" s="124">
        <v>20</v>
      </c>
      <c r="C93" s="195">
        <v>3</v>
      </c>
      <c r="D93" s="282">
        <v>0.22869999999999999</v>
      </c>
      <c r="E93" s="283">
        <f>IF(ISBLANK(D93),"-",$D$101/$D$98*D93)</f>
        <v>0.2114200225214925</v>
      </c>
      <c r="F93" s="282">
        <v>0.21110000000000001</v>
      </c>
      <c r="G93" s="284">
        <f>IF(ISBLANK(F93),"-",$D$101/$F$98*F93)</f>
        <v>0.21344512959117395</v>
      </c>
      <c r="I93" s="676"/>
    </row>
    <row r="94" spans="1:12" ht="27" customHeight="1" x14ac:dyDescent="0.4">
      <c r="A94" s="123" t="s">
        <v>68</v>
      </c>
      <c r="B94" s="124">
        <v>1</v>
      </c>
      <c r="C94" s="212">
        <v>4</v>
      </c>
      <c r="D94" s="141"/>
      <c r="E94" s="142" t="str">
        <f>IF(ISBLANK(D94),"-",$D$101/$D$98*D94)</f>
        <v>-</v>
      </c>
      <c r="F94" s="213"/>
      <c r="G94" s="143" t="str">
        <f>IF(ISBLANK(F94),"-",$D$101/$F$98*F94)</f>
        <v>-</v>
      </c>
      <c r="I94" s="144"/>
    </row>
    <row r="95" spans="1:12" ht="27" customHeight="1" x14ac:dyDescent="0.4">
      <c r="A95" s="123" t="s">
        <v>69</v>
      </c>
      <c r="B95" s="124">
        <v>1</v>
      </c>
      <c r="C95" s="214" t="s">
        <v>70</v>
      </c>
      <c r="D95" s="215">
        <f>AVERAGE(D91:D94)</f>
        <v>0.22793333333333332</v>
      </c>
      <c r="E95" s="147">
        <f>AVERAGE(E91:E94)</f>
        <v>0.21071128319515608</v>
      </c>
      <c r="F95" s="216">
        <f>AVERAGE(F91:F94)</f>
        <v>0.21126666666666663</v>
      </c>
      <c r="G95" s="217">
        <f>AVERAGE(G91:G94)</f>
        <v>0.21361364777338709</v>
      </c>
    </row>
    <row r="96" spans="1:12" ht="26.25" customHeight="1" x14ac:dyDescent="0.4">
      <c r="A96" s="123" t="s">
        <v>71</v>
      </c>
      <c r="B96" s="109">
        <v>1</v>
      </c>
      <c r="C96" s="218" t="s">
        <v>112</v>
      </c>
      <c r="D96" s="219">
        <v>25.2</v>
      </c>
      <c r="E96" s="139"/>
      <c r="F96" s="151">
        <v>23.04</v>
      </c>
    </row>
    <row r="97" spans="1:10" ht="26.25" customHeight="1" x14ac:dyDescent="0.4">
      <c r="A97" s="123" t="s">
        <v>73</v>
      </c>
      <c r="B97" s="109">
        <v>1</v>
      </c>
      <c r="C97" s="220" t="s">
        <v>113</v>
      </c>
      <c r="D97" s="221">
        <f>D96*$B$87</f>
        <v>18.172444444444444</v>
      </c>
      <c r="E97" s="154"/>
      <c r="F97" s="153">
        <f>F96*$B$87</f>
        <v>16.614806349206347</v>
      </c>
    </row>
    <row r="98" spans="1:10" ht="19.5" customHeight="1" x14ac:dyDescent="0.3">
      <c r="A98" s="123" t="s">
        <v>75</v>
      </c>
      <c r="B98" s="222">
        <f>(B97/B96)*(B95/B94)*(B93/B92)*(B91/B90)*B89</f>
        <v>3333.3333333333335</v>
      </c>
      <c r="C98" s="220" t="s">
        <v>114</v>
      </c>
      <c r="D98" s="223">
        <f>D97*$B$83/100</f>
        <v>18.028882133333333</v>
      </c>
      <c r="E98" s="157"/>
      <c r="F98" s="156">
        <f>F97*$B$83/100</f>
        <v>16.483549379047616</v>
      </c>
    </row>
    <row r="99" spans="1:10" ht="19.5" customHeight="1" x14ac:dyDescent="0.3">
      <c r="A99" s="662" t="s">
        <v>77</v>
      </c>
      <c r="B99" s="677"/>
      <c r="C99" s="220" t="s">
        <v>115</v>
      </c>
      <c r="D99" s="224">
        <f>D98/$B$98</f>
        <v>5.4086646399999997E-3</v>
      </c>
      <c r="E99" s="157"/>
      <c r="F99" s="160">
        <f>F98/$B$98</f>
        <v>4.9450648137142851E-3</v>
      </c>
      <c r="G99" s="225"/>
      <c r="H99" s="149"/>
    </row>
    <row r="100" spans="1:10" ht="19.5" customHeight="1" x14ac:dyDescent="0.3">
      <c r="A100" s="664"/>
      <c r="B100" s="678"/>
      <c r="C100" s="220" t="s">
        <v>79</v>
      </c>
      <c r="D100" s="226">
        <f>$B$56/$B$116</f>
        <v>5.0000000000000001E-3</v>
      </c>
      <c r="F100" s="165"/>
      <c r="G100" s="227"/>
      <c r="H100" s="149"/>
    </row>
    <row r="101" spans="1:10" ht="18.75" x14ac:dyDescent="0.3">
      <c r="C101" s="220" t="s">
        <v>80</v>
      </c>
      <c r="D101" s="221">
        <f>D100*$B$98</f>
        <v>16.666666666666668</v>
      </c>
      <c r="F101" s="165"/>
      <c r="G101" s="225"/>
      <c r="H101" s="149"/>
    </row>
    <row r="102" spans="1:10" ht="19.5" customHeight="1" x14ac:dyDescent="0.3">
      <c r="C102" s="228" t="s">
        <v>81</v>
      </c>
      <c r="D102" s="229">
        <f>D101/B34</f>
        <v>23.114010094265865</v>
      </c>
      <c r="F102" s="169"/>
      <c r="G102" s="225"/>
      <c r="H102" s="149"/>
      <c r="J102" s="230"/>
    </row>
    <row r="103" spans="1:10" ht="18.75" x14ac:dyDescent="0.3">
      <c r="C103" s="231" t="s">
        <v>116</v>
      </c>
      <c r="D103" s="232">
        <f>AVERAGE(E91:E94,G91:G94)</f>
        <v>0.21216246548427156</v>
      </c>
      <c r="F103" s="169"/>
      <c r="G103" s="233"/>
      <c r="H103" s="149"/>
      <c r="J103" s="234"/>
    </row>
    <row r="104" spans="1:10" ht="18.75" x14ac:dyDescent="0.3">
      <c r="C104" s="198" t="s">
        <v>83</v>
      </c>
      <c r="D104" s="235">
        <f>STDEV(E91:E94,G91:G94)/D103</f>
        <v>8.3316266847024787E-3</v>
      </c>
      <c r="F104" s="169"/>
      <c r="G104" s="225"/>
      <c r="H104" s="149"/>
      <c r="J104" s="234"/>
    </row>
    <row r="105" spans="1:10" ht="19.5" customHeight="1" x14ac:dyDescent="0.3">
      <c r="C105" s="200" t="s">
        <v>19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117</v>
      </c>
      <c r="B107" s="122">
        <v>500</v>
      </c>
      <c r="C107" s="237" t="s">
        <v>118</v>
      </c>
      <c r="D107" s="238" t="s">
        <v>62</v>
      </c>
      <c r="E107" s="239" t="s">
        <v>119</v>
      </c>
      <c r="F107" s="240" t="s">
        <v>120</v>
      </c>
    </row>
    <row r="108" spans="1:10" ht="26.25" customHeight="1" x14ac:dyDescent="0.4">
      <c r="A108" s="123" t="s">
        <v>121</v>
      </c>
      <c r="B108" s="124">
        <v>1</v>
      </c>
      <c r="C108" s="241">
        <v>1</v>
      </c>
      <c r="D108" s="288">
        <v>0.2223</v>
      </c>
      <c r="E108" s="271">
        <f t="shared" ref="E108:E113" si="2">IF(ISBLANK(D108),"-",D108/$D$103*$D$100*$B$116)</f>
        <v>2.6194548537672411</v>
      </c>
      <c r="F108" s="242">
        <f t="shared" ref="F108:F113" si="3">IF(ISBLANK(D108), "-", E108/$B$56)</f>
        <v>1.0477819415068965</v>
      </c>
    </row>
    <row r="109" spans="1:10" ht="26.25" customHeight="1" x14ac:dyDescent="0.4">
      <c r="A109" s="123" t="s">
        <v>94</v>
      </c>
      <c r="B109" s="124">
        <v>1</v>
      </c>
      <c r="C109" s="241">
        <v>2</v>
      </c>
      <c r="D109" s="288">
        <v>0.20499999999999999</v>
      </c>
      <c r="E109" s="272">
        <f t="shared" si="2"/>
        <v>2.4156016420255715</v>
      </c>
      <c r="F109" s="243">
        <f t="shared" si="3"/>
        <v>0.96624065681022864</v>
      </c>
    </row>
    <row r="110" spans="1:10" ht="26.25" customHeight="1" x14ac:dyDescent="0.4">
      <c r="A110" s="123" t="s">
        <v>95</v>
      </c>
      <c r="B110" s="124">
        <v>1</v>
      </c>
      <c r="C110" s="241">
        <v>3</v>
      </c>
      <c r="D110" s="288">
        <v>0.20499999999999999</v>
      </c>
      <c r="E110" s="272">
        <f t="shared" si="2"/>
        <v>2.4156016420255715</v>
      </c>
      <c r="F110" s="243">
        <f t="shared" si="3"/>
        <v>0.96624065681022864</v>
      </c>
    </row>
    <row r="111" spans="1:10" ht="26.25" customHeight="1" x14ac:dyDescent="0.4">
      <c r="A111" s="123" t="s">
        <v>96</v>
      </c>
      <c r="B111" s="124">
        <v>1</v>
      </c>
      <c r="C111" s="241">
        <v>4</v>
      </c>
      <c r="D111" s="288">
        <v>0.2361</v>
      </c>
      <c r="E111" s="272">
        <f t="shared" si="2"/>
        <v>2.782066086254817</v>
      </c>
      <c r="F111" s="243">
        <f t="shared" si="3"/>
        <v>1.1128264345019268</v>
      </c>
    </row>
    <row r="112" spans="1:10" ht="26.25" customHeight="1" x14ac:dyDescent="0.4">
      <c r="A112" s="123" t="s">
        <v>97</v>
      </c>
      <c r="B112" s="124">
        <v>1</v>
      </c>
      <c r="C112" s="241">
        <v>5</v>
      </c>
      <c r="D112" s="288">
        <v>0.20649999999999999</v>
      </c>
      <c r="E112" s="272">
        <f t="shared" si="2"/>
        <v>2.4332767759916125</v>
      </c>
      <c r="F112" s="243">
        <f t="shared" si="3"/>
        <v>0.97331071039664496</v>
      </c>
    </row>
    <row r="113" spans="1:10" ht="26.25" customHeight="1" x14ac:dyDescent="0.4">
      <c r="A113" s="123" t="s">
        <v>99</v>
      </c>
      <c r="B113" s="124">
        <v>1</v>
      </c>
      <c r="C113" s="244">
        <v>6</v>
      </c>
      <c r="D113" s="289">
        <v>0.22090000000000001</v>
      </c>
      <c r="E113" s="273">
        <f t="shared" si="2"/>
        <v>2.6029580620656034</v>
      </c>
      <c r="F113" s="245">
        <f t="shared" si="3"/>
        <v>1.0411832248262414</v>
      </c>
    </row>
    <row r="114" spans="1:10" ht="26.25" customHeight="1" x14ac:dyDescent="0.4">
      <c r="A114" s="123" t="s">
        <v>100</v>
      </c>
      <c r="B114" s="124">
        <v>1</v>
      </c>
      <c r="C114" s="241"/>
      <c r="D114" s="195"/>
      <c r="E114" s="97"/>
      <c r="F114" s="246"/>
    </row>
    <row r="115" spans="1:10" ht="26.25" customHeight="1" x14ac:dyDescent="0.4">
      <c r="A115" s="123" t="s">
        <v>101</v>
      </c>
      <c r="B115" s="124">
        <v>1</v>
      </c>
      <c r="C115" s="241"/>
      <c r="D115" s="247" t="s">
        <v>70</v>
      </c>
      <c r="E115" s="275">
        <f>AVERAGE(E108:E113)</f>
        <v>2.5448265103550693</v>
      </c>
      <c r="F115" s="248">
        <f>AVERAGE(F108:F113)</f>
        <v>1.017930604142028</v>
      </c>
    </row>
    <row r="116" spans="1:10" ht="27" customHeight="1" x14ac:dyDescent="0.4">
      <c r="A116" s="123" t="s">
        <v>102</v>
      </c>
      <c r="B116" s="155">
        <f>(B115/B114)*(B113/B112)*(B111/B110)*(B109/B108)*B107</f>
        <v>500</v>
      </c>
      <c r="C116" s="249"/>
      <c r="D116" s="214" t="s">
        <v>83</v>
      </c>
      <c r="E116" s="250">
        <f>STDEV(E108:E113)/E115</f>
        <v>5.8568027641145583E-2</v>
      </c>
      <c r="F116" s="250">
        <f>STDEV(F108:F113)/F115</f>
        <v>5.8568027641145562E-2</v>
      </c>
      <c r="I116" s="97"/>
    </row>
    <row r="117" spans="1:10" ht="27" customHeight="1" x14ac:dyDescent="0.4">
      <c r="A117" s="662" t="s">
        <v>77</v>
      </c>
      <c r="B117" s="663"/>
      <c r="C117" s="251"/>
      <c r="D117" s="252" t="s">
        <v>19</v>
      </c>
      <c r="E117" s="253">
        <f>COUNT(E108:E113)</f>
        <v>6</v>
      </c>
      <c r="F117" s="253">
        <f>COUNT(F108:F113)</f>
        <v>6</v>
      </c>
      <c r="I117" s="97"/>
      <c r="J117" s="234"/>
    </row>
    <row r="118" spans="1:10" ht="19.5" customHeight="1" x14ac:dyDescent="0.3">
      <c r="A118" s="664"/>
      <c r="B118" s="665"/>
      <c r="C118" s="97"/>
      <c r="D118" s="97"/>
      <c r="E118" s="97"/>
      <c r="F118" s="195"/>
      <c r="G118" s="97"/>
      <c r="H118" s="97"/>
      <c r="I118" s="97"/>
    </row>
    <row r="119" spans="1:10" ht="18.75" x14ac:dyDescent="0.3">
      <c r="A119" s="262"/>
      <c r="B119" s="119"/>
      <c r="C119" s="97"/>
      <c r="D119" s="97"/>
      <c r="E119" s="97"/>
      <c r="F119" s="195"/>
      <c r="G119" s="97"/>
      <c r="H119" s="97"/>
      <c r="I119" s="97"/>
    </row>
    <row r="120" spans="1:10" ht="26.25" customHeight="1" x14ac:dyDescent="0.4">
      <c r="A120" s="107" t="s">
        <v>105</v>
      </c>
      <c r="B120" s="202" t="s">
        <v>122</v>
      </c>
      <c r="C120" s="666" t="str">
        <f>B20</f>
        <v>S-Amlodipine besilate equivalent to s-amlodopine 2.5mg</v>
      </c>
      <c r="D120" s="666"/>
      <c r="E120" s="203" t="s">
        <v>123</v>
      </c>
      <c r="F120" s="203"/>
      <c r="G120" s="204">
        <f>F115</f>
        <v>1.017930604142028</v>
      </c>
      <c r="H120" s="97"/>
      <c r="I120" s="97"/>
    </row>
    <row r="121" spans="1:10" ht="19.5" customHeight="1" x14ac:dyDescent="0.3">
      <c r="A121" s="254"/>
      <c r="B121" s="254"/>
      <c r="C121" s="255"/>
      <c r="D121" s="255"/>
      <c r="E121" s="255"/>
      <c r="F121" s="255"/>
      <c r="G121" s="255"/>
      <c r="H121" s="255"/>
    </row>
    <row r="122" spans="1:10" ht="18.75" x14ac:dyDescent="0.3">
      <c r="B122" s="667" t="s">
        <v>25</v>
      </c>
      <c r="C122" s="667"/>
      <c r="E122" s="209" t="s">
        <v>26</v>
      </c>
      <c r="F122" s="256"/>
      <c r="G122" s="667" t="s">
        <v>27</v>
      </c>
      <c r="H122" s="667"/>
    </row>
    <row r="123" spans="1:10" ht="69.95" customHeight="1" x14ac:dyDescent="0.3">
      <c r="A123" s="257" t="s">
        <v>28</v>
      </c>
      <c r="B123" s="259" t="s">
        <v>126</v>
      </c>
      <c r="C123" s="258"/>
      <c r="E123" s="285">
        <v>42463</v>
      </c>
      <c r="F123" s="97"/>
      <c r="G123" s="259"/>
      <c r="H123" s="259"/>
    </row>
    <row r="124" spans="1:10" ht="69.95" customHeight="1" x14ac:dyDescent="0.3">
      <c r="A124" s="257" t="s">
        <v>29</v>
      </c>
      <c r="B124" s="260"/>
      <c r="C124" s="260"/>
      <c r="E124" s="260"/>
      <c r="F124" s="97"/>
      <c r="G124" s="261"/>
      <c r="H124" s="261"/>
    </row>
    <row r="125" spans="1:10" ht="18.75" x14ac:dyDescent="0.3">
      <c r="A125" s="194"/>
      <c r="B125" s="194"/>
      <c r="C125" s="195"/>
      <c r="D125" s="195"/>
      <c r="E125" s="195"/>
      <c r="F125" s="199"/>
      <c r="G125" s="195"/>
      <c r="H125" s="195"/>
      <c r="I125" s="97"/>
    </row>
    <row r="126" spans="1:10" ht="18.75" x14ac:dyDescent="0.3">
      <c r="A126" s="194"/>
      <c r="B126" s="194"/>
      <c r="C126" s="195"/>
      <c r="D126" s="195"/>
      <c r="E126" s="195"/>
      <c r="F126" s="199"/>
      <c r="G126" s="195"/>
      <c r="H126" s="195"/>
      <c r="I126" s="97"/>
    </row>
    <row r="127" spans="1:10" ht="18.75" x14ac:dyDescent="0.3">
      <c r="A127" s="194"/>
      <c r="B127" s="194"/>
      <c r="C127" s="195"/>
      <c r="D127" s="195"/>
      <c r="E127" s="195"/>
      <c r="F127" s="199"/>
      <c r="G127" s="195"/>
      <c r="H127" s="195"/>
      <c r="I127" s="97"/>
    </row>
    <row r="128" spans="1:10" ht="18.75" x14ac:dyDescent="0.3">
      <c r="A128" s="194"/>
      <c r="B128" s="194"/>
      <c r="C128" s="195"/>
      <c r="D128" s="195"/>
      <c r="E128" s="195"/>
      <c r="F128" s="199"/>
      <c r="G128" s="195"/>
      <c r="H128" s="195"/>
      <c r="I128" s="97"/>
    </row>
    <row r="129" spans="1:9" ht="18.75" x14ac:dyDescent="0.3">
      <c r="A129" s="194"/>
      <c r="B129" s="194"/>
      <c r="C129" s="195"/>
      <c r="D129" s="195"/>
      <c r="E129" s="195"/>
      <c r="F129" s="199"/>
      <c r="G129" s="195"/>
      <c r="H129" s="195"/>
      <c r="I129" s="97"/>
    </row>
    <row r="130" spans="1:9" ht="18.75" x14ac:dyDescent="0.3">
      <c r="A130" s="194"/>
      <c r="B130" s="194"/>
      <c r="C130" s="195"/>
      <c r="D130" s="195"/>
      <c r="E130" s="195"/>
      <c r="F130" s="199"/>
      <c r="G130" s="195"/>
      <c r="H130" s="195"/>
      <c r="I130" s="97"/>
    </row>
    <row r="131" spans="1:9" ht="18.75" x14ac:dyDescent="0.3">
      <c r="A131" s="194"/>
      <c r="B131" s="194"/>
      <c r="C131" s="195"/>
      <c r="D131" s="195"/>
      <c r="E131" s="195"/>
      <c r="F131" s="199"/>
      <c r="G131" s="195"/>
      <c r="H131" s="195"/>
      <c r="I131" s="97"/>
    </row>
    <row r="132" spans="1:9" ht="18.75" x14ac:dyDescent="0.3">
      <c r="A132" s="194"/>
      <c r="B132" s="194"/>
      <c r="C132" s="195"/>
      <c r="D132" s="195"/>
      <c r="E132" s="195"/>
      <c r="F132" s="199"/>
      <c r="G132" s="195"/>
      <c r="H132" s="195"/>
      <c r="I132" s="97"/>
    </row>
    <row r="133" spans="1:9" ht="18.75" x14ac:dyDescent="0.3">
      <c r="A133" s="194"/>
      <c r="B133" s="194"/>
      <c r="C133" s="195"/>
      <c r="D133" s="195"/>
      <c r="E133" s="195"/>
      <c r="F133" s="199"/>
      <c r="G133" s="195"/>
      <c r="H133" s="195"/>
      <c r="I133" s="97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0" priority="1" operator="greaterThan">
      <formula>0.02</formula>
    </cfRule>
  </conditionalFormatting>
  <conditionalFormatting sqref="D51">
    <cfRule type="cellIs" dxfId="69" priority="2" operator="greaterThan">
      <formula>0.02</formula>
    </cfRule>
  </conditionalFormatting>
  <conditionalFormatting sqref="G73">
    <cfRule type="cellIs" dxfId="68" priority="3" operator="greaterThan">
      <formula>0.02</formula>
    </cfRule>
  </conditionalFormatting>
  <conditionalFormatting sqref="H73">
    <cfRule type="cellIs" dxfId="67" priority="4" operator="greaterThan">
      <formula>0.02</formula>
    </cfRule>
  </conditionalFormatting>
  <conditionalFormatting sqref="D104">
    <cfRule type="cellIs" dxfId="66" priority="5" operator="greaterThan">
      <formula>0.02</formula>
    </cfRule>
  </conditionalFormatting>
  <conditionalFormatting sqref="I39">
    <cfRule type="cellIs" dxfId="65" priority="6" operator="lessThanOrEqual">
      <formula>0.02</formula>
    </cfRule>
  </conditionalFormatting>
  <conditionalFormatting sqref="I39">
    <cfRule type="cellIs" dxfId="64" priority="7" operator="greaterThan">
      <formula>0.02</formula>
    </cfRule>
  </conditionalFormatting>
  <conditionalFormatting sqref="I92">
    <cfRule type="cellIs" dxfId="63" priority="8" operator="lessThanOrEqual">
      <formula>0.02</formula>
    </cfRule>
  </conditionalFormatting>
  <conditionalFormatting sqref="I92">
    <cfRule type="cellIs" dxfId="62" priority="9" operator="greaterThan">
      <formula>0.02</formula>
    </cfRule>
  </conditionalFormatting>
  <pageMargins left="0.7" right="0.7" top="0.75" bottom="0.75" header="0.3" footer="0.3"/>
  <pageSetup scale="20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4" workbookViewId="0">
      <selection activeCell="E60" sqref="E60"/>
    </sheetView>
  </sheetViews>
  <sheetFormatPr defaultRowHeight="13.5" x14ac:dyDescent="0.25"/>
  <cols>
    <col min="1" max="1" width="27.5703125" style="225" customWidth="1"/>
    <col min="2" max="2" width="20.42578125" style="225" customWidth="1"/>
    <col min="3" max="3" width="31.85546875" style="225" customWidth="1"/>
    <col min="4" max="4" width="25.85546875" style="225" customWidth="1"/>
    <col min="5" max="5" width="25.7109375" style="225" customWidth="1"/>
    <col min="6" max="6" width="23.140625" style="225" customWidth="1"/>
    <col min="7" max="7" width="28.42578125" style="225" customWidth="1"/>
    <col min="8" max="8" width="21.5703125" style="225" customWidth="1"/>
    <col min="9" max="9" width="9.140625" style="225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650" t="s">
        <v>0</v>
      </c>
      <c r="B15" s="650"/>
      <c r="C15" s="650"/>
      <c r="D15" s="650"/>
      <c r="E15" s="650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1"/>
    </row>
    <row r="18" spans="1:5" ht="16.5" customHeight="1" x14ac:dyDescent="0.3">
      <c r="A18" s="74" t="s">
        <v>4</v>
      </c>
      <c r="B18" s="225" t="s">
        <v>124</v>
      </c>
      <c r="C18" s="71"/>
      <c r="D18" s="71"/>
      <c r="E18" s="71"/>
    </row>
    <row r="19" spans="1:5" ht="16.5" customHeight="1" x14ac:dyDescent="0.3">
      <c r="A19" s="74" t="s">
        <v>6</v>
      </c>
      <c r="B19" s="12">
        <v>99.21</v>
      </c>
      <c r="C19" s="71"/>
      <c r="D19" s="71"/>
      <c r="E19" s="71"/>
    </row>
    <row r="20" spans="1:5" ht="16.5" customHeight="1" x14ac:dyDescent="0.3">
      <c r="A20" s="8" t="s">
        <v>8</v>
      </c>
      <c r="B20" s="12">
        <v>20</v>
      </c>
      <c r="C20" s="71"/>
      <c r="D20" s="71"/>
      <c r="E20" s="71"/>
    </row>
    <row r="21" spans="1:5" ht="16.5" customHeight="1" x14ac:dyDescent="0.3">
      <c r="A21" s="8" t="s">
        <v>10</v>
      </c>
      <c r="B21" s="13">
        <v>0.02</v>
      </c>
      <c r="C21" s="71"/>
      <c r="D21" s="71"/>
      <c r="E21" s="71"/>
    </row>
    <row r="22" spans="1:5" ht="15.75" customHeight="1" x14ac:dyDescent="0.25">
      <c r="A22" s="71"/>
      <c r="B22" s="277">
        <v>42478</v>
      </c>
      <c r="C22" s="71"/>
      <c r="D22" s="71"/>
      <c r="E22" s="71"/>
    </row>
    <row r="23" spans="1:5" ht="16.5" customHeight="1" x14ac:dyDescent="0.3">
      <c r="A23" s="16" t="s">
        <v>12</v>
      </c>
      <c r="B23" s="15" t="s">
        <v>13</v>
      </c>
      <c r="C23" s="16" t="s">
        <v>14</v>
      </c>
      <c r="D23" s="16" t="s">
        <v>15</v>
      </c>
      <c r="E23" s="16" t="s">
        <v>16</v>
      </c>
    </row>
    <row r="24" spans="1:5" ht="16.5" customHeight="1" x14ac:dyDescent="0.3">
      <c r="A24" s="17">
        <v>1</v>
      </c>
      <c r="B24" s="18">
        <v>38483823</v>
      </c>
      <c r="C24" s="18">
        <v>8017.95</v>
      </c>
      <c r="D24" s="19">
        <v>1.1399999999999999</v>
      </c>
      <c r="E24" s="20">
        <v>10.46</v>
      </c>
    </row>
    <row r="25" spans="1:5" ht="16.5" customHeight="1" x14ac:dyDescent="0.3">
      <c r="A25" s="17">
        <v>2</v>
      </c>
      <c r="B25" s="18">
        <v>38465747</v>
      </c>
      <c r="C25" s="18">
        <v>8025.53</v>
      </c>
      <c r="D25" s="19">
        <v>1.1499999999999999</v>
      </c>
      <c r="E25" s="19">
        <v>10.46</v>
      </c>
    </row>
    <row r="26" spans="1:5" ht="16.5" customHeight="1" x14ac:dyDescent="0.3">
      <c r="A26" s="17">
        <v>3</v>
      </c>
      <c r="B26" s="18">
        <v>38464426</v>
      </c>
      <c r="C26" s="18">
        <v>8055.81</v>
      </c>
      <c r="D26" s="19">
        <v>1.1499999999999999</v>
      </c>
      <c r="E26" s="19">
        <v>10.46</v>
      </c>
    </row>
    <row r="27" spans="1:5" ht="16.5" customHeight="1" x14ac:dyDescent="0.3">
      <c r="A27" s="17">
        <v>4</v>
      </c>
      <c r="B27" s="18">
        <v>38442866</v>
      </c>
      <c r="C27" s="18">
        <v>8104.81</v>
      </c>
      <c r="D27" s="19">
        <v>1.1299999999999999</v>
      </c>
      <c r="E27" s="19">
        <v>10.47</v>
      </c>
    </row>
    <row r="28" spans="1:5" ht="16.5" customHeight="1" x14ac:dyDescent="0.3">
      <c r="A28" s="17">
        <v>5</v>
      </c>
      <c r="B28" s="18">
        <v>38510688</v>
      </c>
      <c r="C28" s="18">
        <v>8124.57</v>
      </c>
      <c r="D28" s="19">
        <v>1.1299999999999999</v>
      </c>
      <c r="E28" s="19">
        <v>10.48</v>
      </c>
    </row>
    <row r="29" spans="1:5" ht="16.5" customHeight="1" x14ac:dyDescent="0.3">
      <c r="A29" s="17">
        <v>6</v>
      </c>
      <c r="B29" s="21">
        <v>38486568</v>
      </c>
      <c r="C29" s="21">
        <v>8080.76</v>
      </c>
      <c r="D29" s="22">
        <v>1.1499999999999999</v>
      </c>
      <c r="E29" s="22">
        <v>10.48</v>
      </c>
    </row>
    <row r="30" spans="1:5" ht="16.5" customHeight="1" x14ac:dyDescent="0.3">
      <c r="A30" s="23" t="s">
        <v>17</v>
      </c>
      <c r="B30" s="24">
        <f>AVERAGE(B24:B29)</f>
        <v>38475686.333333336</v>
      </c>
      <c r="C30" s="25">
        <f>AVERAGE(C24:C29)</f>
        <v>8068.2383333333337</v>
      </c>
      <c r="D30" s="26">
        <f>AVERAGE(D24:D29)</f>
        <v>1.1416666666666666</v>
      </c>
      <c r="E30" s="26">
        <f>AVERAGE(E24:E29)</f>
        <v>10.468333333333334</v>
      </c>
    </row>
    <row r="31" spans="1:5" ht="16.5" customHeight="1" x14ac:dyDescent="0.3">
      <c r="A31" s="27" t="s">
        <v>18</v>
      </c>
      <c r="B31" s="28">
        <f>(STDEV(B24:B29)/B30)</f>
        <v>6.0535883988048521E-4</v>
      </c>
      <c r="C31" s="29"/>
      <c r="D31" s="29"/>
      <c r="E31" s="30"/>
    </row>
    <row r="32" spans="1:5" s="225" customFormat="1" ht="16.5" customHeight="1" x14ac:dyDescent="0.3">
      <c r="A32" s="31" t="s">
        <v>19</v>
      </c>
      <c r="B32" s="32">
        <f>COUNT(B24:B29)</f>
        <v>6</v>
      </c>
      <c r="C32" s="33"/>
      <c r="D32" s="72"/>
      <c r="E32" s="35"/>
    </row>
    <row r="33" spans="1:5" s="225" customFormat="1" ht="15.75" customHeight="1" x14ac:dyDescent="0.25">
      <c r="A33" s="71"/>
      <c r="B33" s="71"/>
      <c r="C33" s="71"/>
      <c r="D33" s="71"/>
      <c r="E33" s="71"/>
    </row>
    <row r="34" spans="1:5" s="225" customFormat="1" ht="16.5" customHeight="1" x14ac:dyDescent="0.3">
      <c r="A34" s="74" t="s">
        <v>20</v>
      </c>
      <c r="B34" s="40" t="s">
        <v>21</v>
      </c>
      <c r="C34" s="39"/>
      <c r="D34" s="39"/>
      <c r="E34" s="39"/>
    </row>
    <row r="35" spans="1:5" ht="16.5" customHeight="1" x14ac:dyDescent="0.3">
      <c r="A35" s="74"/>
      <c r="B35" s="40" t="s">
        <v>22</v>
      </c>
      <c r="C35" s="39"/>
      <c r="D35" s="39"/>
      <c r="E35" s="39"/>
    </row>
    <row r="36" spans="1:5" ht="16.5" customHeight="1" x14ac:dyDescent="0.3">
      <c r="A36" s="74"/>
      <c r="B36" s="40" t="s">
        <v>23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24</v>
      </c>
    </row>
    <row r="39" spans="1:5" ht="16.5" customHeight="1" x14ac:dyDescent="0.3">
      <c r="A39" s="74" t="s">
        <v>4</v>
      </c>
      <c r="B39" s="8"/>
      <c r="C39" s="71"/>
      <c r="D39" s="71"/>
      <c r="E39" s="71"/>
    </row>
    <row r="40" spans="1:5" ht="16.5" customHeight="1" x14ac:dyDescent="0.3">
      <c r="A40" s="74" t="s">
        <v>6</v>
      </c>
      <c r="B40" s="12"/>
      <c r="C40" s="71"/>
      <c r="D40" s="71"/>
      <c r="E40" s="71"/>
    </row>
    <row r="41" spans="1:5" ht="16.5" customHeight="1" x14ac:dyDescent="0.3">
      <c r="A41" s="8" t="s">
        <v>8</v>
      </c>
      <c r="B41" s="12"/>
      <c r="C41" s="71"/>
      <c r="D41" s="71"/>
      <c r="E41" s="71"/>
    </row>
    <row r="42" spans="1:5" ht="16.5" customHeight="1" x14ac:dyDescent="0.3">
      <c r="A42" s="8" t="s">
        <v>10</v>
      </c>
      <c r="B42" s="13"/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12</v>
      </c>
      <c r="B44" s="15" t="s">
        <v>13</v>
      </c>
      <c r="C44" s="16" t="s">
        <v>14</v>
      </c>
      <c r="D44" s="16" t="s">
        <v>15</v>
      </c>
      <c r="E44" s="16" t="s">
        <v>16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</row>
    <row r="53" spans="1:7" s="225" customFormat="1" ht="16.5" customHeight="1" x14ac:dyDescent="0.3">
      <c r="A53" s="31" t="s">
        <v>19</v>
      </c>
      <c r="B53" s="32">
        <f>COUNT(B45:B50)</f>
        <v>0</v>
      </c>
      <c r="C53" s="33"/>
      <c r="D53" s="72"/>
      <c r="E53" s="35"/>
    </row>
    <row r="54" spans="1:7" s="225" customFormat="1" ht="15.75" customHeight="1" x14ac:dyDescent="0.25">
      <c r="A54" s="71"/>
      <c r="B54" s="71"/>
      <c r="C54" s="71"/>
      <c r="D54" s="71"/>
      <c r="E54" s="71"/>
    </row>
    <row r="55" spans="1:7" s="225" customFormat="1" ht="16.5" customHeight="1" x14ac:dyDescent="0.3">
      <c r="A55" s="74" t="s">
        <v>20</v>
      </c>
      <c r="B55" s="40" t="s">
        <v>21</v>
      </c>
      <c r="C55" s="39"/>
      <c r="D55" s="39"/>
      <c r="E55" s="39"/>
    </row>
    <row r="56" spans="1:7" ht="16.5" customHeight="1" x14ac:dyDescent="0.3">
      <c r="A56" s="74"/>
      <c r="B56" s="40" t="s">
        <v>22</v>
      </c>
      <c r="C56" s="39"/>
      <c r="D56" s="39"/>
      <c r="E56" s="39"/>
    </row>
    <row r="57" spans="1:7" ht="16.5" customHeight="1" x14ac:dyDescent="0.3">
      <c r="A57" s="74"/>
      <c r="B57" s="40" t="s">
        <v>23</v>
      </c>
      <c r="C57" s="39"/>
      <c r="D57" s="39"/>
      <c r="E57" s="39"/>
    </row>
    <row r="58" spans="1:7" ht="14.25" customHeight="1" thickBot="1" x14ac:dyDescent="0.3">
      <c r="A58" s="41"/>
      <c r="B58" s="149"/>
      <c r="D58" s="43"/>
      <c r="F58" s="44"/>
      <c r="G58" s="44"/>
    </row>
    <row r="59" spans="1:7" ht="15" customHeight="1" x14ac:dyDescent="0.3">
      <c r="B59" s="651" t="s">
        <v>25</v>
      </c>
      <c r="C59" s="651"/>
      <c r="E59" s="278" t="s">
        <v>26</v>
      </c>
      <c r="F59" s="46"/>
      <c r="G59" s="278" t="s">
        <v>27</v>
      </c>
    </row>
    <row r="60" spans="1:7" ht="15" customHeight="1" x14ac:dyDescent="0.3">
      <c r="A60" s="47" t="s">
        <v>28</v>
      </c>
      <c r="B60" s="49" t="s">
        <v>151</v>
      </c>
      <c r="C60" s="49"/>
      <c r="E60" s="287">
        <v>42478</v>
      </c>
      <c r="G60" s="49"/>
    </row>
    <row r="61" spans="1:7" ht="15" customHeight="1" x14ac:dyDescent="0.3">
      <c r="A61" s="47" t="s">
        <v>29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0"/>
  <sheetViews>
    <sheetView view="pageBreakPreview" topLeftCell="A49" zoomScale="60" zoomScaleNormal="70" workbookViewId="0">
      <selection activeCell="H18" sqref="H18"/>
    </sheetView>
  </sheetViews>
  <sheetFormatPr defaultRowHeight="12.75" x14ac:dyDescent="0.2"/>
  <cols>
    <col min="1" max="1" width="54.85546875" style="290" customWidth="1"/>
    <col min="2" max="2" width="39.42578125" style="290" customWidth="1"/>
    <col min="3" max="3" width="42.5703125" style="290" customWidth="1"/>
    <col min="4" max="4" width="21" style="290" customWidth="1"/>
    <col min="5" max="5" width="28.28515625" style="290" customWidth="1"/>
    <col min="6" max="6" width="23.85546875" style="290" customWidth="1"/>
    <col min="7" max="7" width="26" style="290" customWidth="1"/>
    <col min="8" max="16384" width="9.140625" style="290"/>
  </cols>
  <sheetData>
    <row r="1" spans="1:7" x14ac:dyDescent="0.2">
      <c r="A1" s="703" t="s">
        <v>44</v>
      </c>
      <c r="B1" s="703"/>
      <c r="C1" s="703"/>
      <c r="D1" s="703"/>
      <c r="E1" s="703"/>
      <c r="F1" s="703"/>
      <c r="G1" s="703"/>
    </row>
    <row r="2" spans="1:7" x14ac:dyDescent="0.2">
      <c r="A2" s="703"/>
      <c r="B2" s="703"/>
      <c r="C2" s="703"/>
      <c r="D2" s="703"/>
      <c r="E2" s="703"/>
      <c r="F2" s="703"/>
      <c r="G2" s="703"/>
    </row>
    <row r="3" spans="1:7" x14ac:dyDescent="0.2">
      <c r="A3" s="703"/>
      <c r="B3" s="703"/>
      <c r="C3" s="703"/>
      <c r="D3" s="703"/>
      <c r="E3" s="703"/>
      <c r="F3" s="703"/>
      <c r="G3" s="703"/>
    </row>
    <row r="4" spans="1:7" x14ac:dyDescent="0.2">
      <c r="A4" s="703"/>
      <c r="B4" s="703"/>
      <c r="C4" s="703"/>
      <c r="D4" s="703"/>
      <c r="E4" s="703"/>
      <c r="F4" s="703"/>
      <c r="G4" s="703"/>
    </row>
    <row r="5" spans="1:7" x14ac:dyDescent="0.2">
      <c r="A5" s="703"/>
      <c r="B5" s="703"/>
      <c r="C5" s="703"/>
      <c r="D5" s="703"/>
      <c r="E5" s="703"/>
      <c r="F5" s="703"/>
      <c r="G5" s="703"/>
    </row>
    <row r="6" spans="1:7" x14ac:dyDescent="0.2">
      <c r="A6" s="703"/>
      <c r="B6" s="703"/>
      <c r="C6" s="703"/>
      <c r="D6" s="703"/>
      <c r="E6" s="703"/>
      <c r="F6" s="703"/>
      <c r="G6" s="703"/>
    </row>
    <row r="7" spans="1:7" x14ac:dyDescent="0.2">
      <c r="A7" s="703"/>
      <c r="B7" s="703"/>
      <c r="C7" s="703"/>
      <c r="D7" s="703"/>
      <c r="E7" s="703"/>
      <c r="F7" s="703"/>
      <c r="G7" s="703"/>
    </row>
    <row r="8" spans="1:7" x14ac:dyDescent="0.2">
      <c r="A8" s="704" t="s">
        <v>45</v>
      </c>
      <c r="B8" s="704"/>
      <c r="C8" s="704"/>
      <c r="D8" s="704"/>
      <c r="E8" s="704"/>
      <c r="F8" s="704"/>
      <c r="G8" s="704"/>
    </row>
    <row r="9" spans="1:7" x14ac:dyDescent="0.2">
      <c r="A9" s="704"/>
      <c r="B9" s="704"/>
      <c r="C9" s="704"/>
      <c r="D9" s="704"/>
      <c r="E9" s="704"/>
      <c r="F9" s="704"/>
      <c r="G9" s="704"/>
    </row>
    <row r="10" spans="1:7" x14ac:dyDescent="0.2">
      <c r="A10" s="704"/>
      <c r="B10" s="704"/>
      <c r="C10" s="704"/>
      <c r="D10" s="704"/>
      <c r="E10" s="704"/>
      <c r="F10" s="704"/>
      <c r="G10" s="704"/>
    </row>
    <row r="11" spans="1:7" x14ac:dyDescent="0.2">
      <c r="A11" s="704"/>
      <c r="B11" s="704"/>
      <c r="C11" s="704"/>
      <c r="D11" s="704"/>
      <c r="E11" s="704"/>
      <c r="F11" s="704"/>
      <c r="G11" s="704"/>
    </row>
    <row r="12" spans="1:7" x14ac:dyDescent="0.2">
      <c r="A12" s="704"/>
      <c r="B12" s="704"/>
      <c r="C12" s="704"/>
      <c r="D12" s="704"/>
      <c r="E12" s="704"/>
      <c r="F12" s="704"/>
      <c r="G12" s="704"/>
    </row>
    <row r="13" spans="1:7" x14ac:dyDescent="0.2">
      <c r="A13" s="704"/>
      <c r="B13" s="704"/>
      <c r="C13" s="704"/>
      <c r="D13" s="704"/>
      <c r="E13" s="704"/>
      <c r="F13" s="704"/>
      <c r="G13" s="704"/>
    </row>
    <row r="14" spans="1:7" x14ac:dyDescent="0.2">
      <c r="A14" s="704"/>
      <c r="B14" s="704"/>
      <c r="C14" s="704"/>
      <c r="D14" s="704"/>
      <c r="E14" s="704"/>
      <c r="F14" s="704"/>
      <c r="G14" s="704"/>
    </row>
    <row r="15" spans="1:7" ht="19.5" customHeight="1" thickBot="1" x14ac:dyDescent="0.35">
      <c r="A15" s="291"/>
      <c r="B15" s="291"/>
      <c r="C15" s="291"/>
      <c r="D15" s="291"/>
      <c r="E15" s="291"/>
      <c r="F15" s="291"/>
      <c r="G15" s="291"/>
    </row>
    <row r="16" spans="1:7" ht="19.5" customHeight="1" thickBot="1" x14ac:dyDescent="0.35">
      <c r="A16" s="705" t="s">
        <v>30</v>
      </c>
      <c r="B16" s="706"/>
      <c r="C16" s="706"/>
      <c r="D16" s="706"/>
      <c r="E16" s="706"/>
      <c r="F16" s="706"/>
      <c r="G16" s="706"/>
    </row>
    <row r="17" spans="1:7" ht="18.75" customHeight="1" x14ac:dyDescent="0.3">
      <c r="A17" s="292" t="s">
        <v>46</v>
      </c>
      <c r="B17" s="292"/>
      <c r="C17" s="291"/>
      <c r="D17" s="291"/>
      <c r="E17" s="291"/>
      <c r="F17" s="291"/>
      <c r="G17" s="291"/>
    </row>
    <row r="18" spans="1:7" ht="26.25" customHeight="1" x14ac:dyDescent="0.4">
      <c r="A18" s="293" t="s">
        <v>32</v>
      </c>
      <c r="B18" s="294" t="s">
        <v>127</v>
      </c>
      <c r="C18" s="294"/>
      <c r="D18" s="295"/>
      <c r="E18" s="295"/>
      <c r="F18" s="291"/>
      <c r="G18" s="291"/>
    </row>
    <row r="19" spans="1:7" ht="26.25" customHeight="1" x14ac:dyDescent="0.4">
      <c r="A19" s="293" t="s">
        <v>33</v>
      </c>
      <c r="B19" s="296" t="s">
        <v>128</v>
      </c>
      <c r="C19" s="291">
        <v>12</v>
      </c>
      <c r="E19" s="291"/>
      <c r="F19" s="291"/>
      <c r="G19" s="291"/>
    </row>
    <row r="20" spans="1:7" ht="26.25" customHeight="1" x14ac:dyDescent="0.4">
      <c r="A20" s="293" t="s">
        <v>34</v>
      </c>
      <c r="B20" s="296" t="s">
        <v>129</v>
      </c>
      <c r="C20" s="296"/>
      <c r="D20" s="291"/>
      <c r="E20" s="291"/>
      <c r="F20" s="291"/>
      <c r="G20" s="291"/>
    </row>
    <row r="21" spans="1:7" ht="26.25" customHeight="1" x14ac:dyDescent="0.4">
      <c r="A21" s="293" t="s">
        <v>35</v>
      </c>
      <c r="B21" s="297" t="s">
        <v>150</v>
      </c>
      <c r="C21" s="297"/>
      <c r="D21" s="298"/>
      <c r="E21" s="298"/>
      <c r="F21" s="298"/>
      <c r="G21" s="298"/>
    </row>
    <row r="22" spans="1:7" ht="26.25" customHeight="1" x14ac:dyDescent="0.4">
      <c r="A22" s="293" t="s">
        <v>36</v>
      </c>
      <c r="B22" s="299">
        <v>42475</v>
      </c>
      <c r="C22" s="300"/>
      <c r="D22" s="291"/>
      <c r="E22" s="291"/>
      <c r="F22" s="291"/>
      <c r="G22" s="291"/>
    </row>
    <row r="23" spans="1:7" ht="26.25" customHeight="1" x14ac:dyDescent="0.4">
      <c r="A23" s="293" t="s">
        <v>37</v>
      </c>
      <c r="B23" s="299">
        <v>42478</v>
      </c>
      <c r="C23" s="300"/>
      <c r="D23" s="291"/>
      <c r="E23" s="291"/>
      <c r="F23" s="291"/>
      <c r="G23" s="291"/>
    </row>
    <row r="24" spans="1:7" ht="18.75" customHeight="1" x14ac:dyDescent="0.3">
      <c r="A24" s="293"/>
      <c r="B24" s="301"/>
      <c r="C24" s="291"/>
      <c r="D24" s="291"/>
      <c r="E24" s="291"/>
      <c r="F24" s="291"/>
      <c r="G24" s="291"/>
    </row>
    <row r="25" spans="1:7" ht="18.75" customHeight="1" x14ac:dyDescent="0.3">
      <c r="A25" s="302" t="s">
        <v>1</v>
      </c>
      <c r="B25" s="301"/>
      <c r="C25" s="291"/>
      <c r="D25" s="291"/>
      <c r="E25" s="291"/>
      <c r="F25" s="291"/>
      <c r="G25" s="291"/>
    </row>
    <row r="26" spans="1:7" ht="26.25" customHeight="1" x14ac:dyDescent="0.4">
      <c r="A26" s="303" t="s">
        <v>4</v>
      </c>
      <c r="B26" s="707" t="s">
        <v>124</v>
      </c>
      <c r="C26" s="707"/>
      <c r="D26" s="291"/>
      <c r="E26" s="291"/>
      <c r="F26" s="291"/>
      <c r="G26" s="291"/>
    </row>
    <row r="27" spans="1:7" ht="26.25" customHeight="1" x14ac:dyDescent="0.4">
      <c r="A27" s="304" t="s">
        <v>47</v>
      </c>
      <c r="B27" s="708" t="s">
        <v>125</v>
      </c>
      <c r="C27" s="708"/>
      <c r="D27" s="291"/>
      <c r="E27" s="291"/>
      <c r="F27" s="291"/>
      <c r="G27" s="291"/>
    </row>
    <row r="28" spans="1:7" ht="27" customHeight="1" thickBot="1" x14ac:dyDescent="0.45">
      <c r="A28" s="304" t="s">
        <v>6</v>
      </c>
      <c r="B28" s="305">
        <v>99.21</v>
      </c>
      <c r="C28" s="291"/>
      <c r="D28" s="291"/>
      <c r="E28" s="291"/>
      <c r="F28" s="291"/>
      <c r="G28" s="291"/>
    </row>
    <row r="29" spans="1:7" ht="27" customHeight="1" thickBot="1" x14ac:dyDescent="0.45">
      <c r="A29" s="304" t="s">
        <v>48</v>
      </c>
      <c r="B29" s="306">
        <v>0</v>
      </c>
      <c r="C29" s="709" t="s">
        <v>130</v>
      </c>
      <c r="D29" s="710"/>
      <c r="E29" s="710"/>
      <c r="F29" s="710"/>
      <c r="G29" s="711"/>
    </row>
    <row r="30" spans="1:7" ht="19.5" customHeight="1" thickBot="1" x14ac:dyDescent="0.35">
      <c r="A30" s="304" t="s">
        <v>50</v>
      </c>
      <c r="B30" s="307">
        <f>B28-B29</f>
        <v>99.21</v>
      </c>
      <c r="C30" s="308"/>
      <c r="D30" s="308"/>
      <c r="E30" s="308"/>
      <c r="F30" s="308"/>
      <c r="G30" s="308"/>
    </row>
    <row r="31" spans="1:7" ht="27" customHeight="1" thickBot="1" x14ac:dyDescent="0.45">
      <c r="A31" s="304" t="s">
        <v>51</v>
      </c>
      <c r="B31" s="309">
        <v>408.88</v>
      </c>
      <c r="C31" s="709" t="s">
        <v>52</v>
      </c>
      <c r="D31" s="710"/>
      <c r="E31" s="710"/>
      <c r="F31" s="710"/>
      <c r="G31" s="711"/>
    </row>
    <row r="32" spans="1:7" ht="27" customHeight="1" thickBot="1" x14ac:dyDescent="0.45">
      <c r="A32" s="304" t="s">
        <v>53</v>
      </c>
      <c r="B32" s="309">
        <v>567.04999999999995</v>
      </c>
      <c r="C32" s="709" t="s">
        <v>54</v>
      </c>
      <c r="D32" s="710"/>
      <c r="E32" s="710"/>
      <c r="F32" s="710"/>
      <c r="G32" s="711"/>
    </row>
    <row r="33" spans="1:7" ht="18.75" customHeight="1" x14ac:dyDescent="0.3">
      <c r="A33" s="304"/>
      <c r="B33" s="310"/>
      <c r="C33" s="311"/>
      <c r="D33" s="311"/>
      <c r="E33" s="311"/>
      <c r="F33" s="311"/>
      <c r="G33" s="311"/>
    </row>
    <row r="34" spans="1:7" ht="18.75" customHeight="1" x14ac:dyDescent="0.3">
      <c r="A34" s="304" t="s">
        <v>55</v>
      </c>
      <c r="B34" s="312">
        <f>B31/B32</f>
        <v>0.72106516180231028</v>
      </c>
      <c r="C34" s="291" t="s">
        <v>56</v>
      </c>
      <c r="D34" s="291"/>
      <c r="E34" s="291"/>
      <c r="F34" s="291"/>
      <c r="G34" s="291"/>
    </row>
    <row r="35" spans="1:7" ht="19.5" customHeight="1" thickBot="1" x14ac:dyDescent="0.35">
      <c r="A35" s="304"/>
      <c r="B35" s="307"/>
      <c r="C35" s="313"/>
      <c r="D35" s="313"/>
      <c r="E35" s="313"/>
      <c r="F35" s="313"/>
      <c r="G35" s="291"/>
    </row>
    <row r="36" spans="1:7" ht="27" customHeight="1" thickBot="1" x14ac:dyDescent="0.45">
      <c r="A36" s="314" t="s">
        <v>131</v>
      </c>
      <c r="B36" s="315">
        <v>100</v>
      </c>
      <c r="C36" s="291"/>
      <c r="D36" s="712" t="s">
        <v>58</v>
      </c>
      <c r="E36" s="713"/>
      <c r="F36" s="712" t="s">
        <v>59</v>
      </c>
      <c r="G36" s="714"/>
    </row>
    <row r="37" spans="1:7" ht="26.25" customHeight="1" x14ac:dyDescent="0.4">
      <c r="A37" s="316" t="s">
        <v>60</v>
      </c>
      <c r="B37" s="317">
        <v>10</v>
      </c>
      <c r="C37" s="318" t="s">
        <v>61</v>
      </c>
      <c r="D37" s="319" t="s">
        <v>62</v>
      </c>
      <c r="E37" s="320" t="s">
        <v>63</v>
      </c>
      <c r="F37" s="319" t="s">
        <v>62</v>
      </c>
      <c r="G37" s="321" t="s">
        <v>63</v>
      </c>
    </row>
    <row r="38" spans="1:7" ht="26.25" customHeight="1" x14ac:dyDescent="0.4">
      <c r="A38" s="316" t="s">
        <v>65</v>
      </c>
      <c r="B38" s="317">
        <v>100</v>
      </c>
      <c r="C38" s="322">
        <v>1</v>
      </c>
      <c r="D38" s="323">
        <v>38557722</v>
      </c>
      <c r="E38" s="324">
        <f>IF(ISBLANK(D38),"-",$D$48/$D$45*D38)</f>
        <v>55309478.229452685</v>
      </c>
      <c r="F38" s="323">
        <v>40312943</v>
      </c>
      <c r="G38" s="325">
        <f>IF(ISBLANK(F38),"-",$D$48/$F$45*F38)</f>
        <v>56016576.232869521</v>
      </c>
    </row>
    <row r="39" spans="1:7" ht="26.25" customHeight="1" x14ac:dyDescent="0.4">
      <c r="A39" s="316" t="s">
        <v>66</v>
      </c>
      <c r="B39" s="317">
        <v>1</v>
      </c>
      <c r="C39" s="326">
        <v>2</v>
      </c>
      <c r="D39" s="327">
        <v>38569375</v>
      </c>
      <c r="E39" s="328">
        <f>IF(ISBLANK(D39),"-",$D$48/$D$45*D39)</f>
        <v>55326193.982261106</v>
      </c>
      <c r="F39" s="327">
        <v>40307974</v>
      </c>
      <c r="G39" s="329">
        <f>IF(ISBLANK(F39),"-",$D$48/$F$45*F39)</f>
        <v>56009671.592657536</v>
      </c>
    </row>
    <row r="40" spans="1:7" ht="26.25" customHeight="1" x14ac:dyDescent="0.4">
      <c r="A40" s="316" t="s">
        <v>67</v>
      </c>
      <c r="B40" s="317">
        <v>1</v>
      </c>
      <c r="C40" s="326">
        <v>3</v>
      </c>
      <c r="D40" s="327">
        <v>38569198</v>
      </c>
      <c r="E40" s="328">
        <f>IF(ISBLANK(D40),"-",$D$48/$D$45*D40)</f>
        <v>55325940.082986489</v>
      </c>
      <c r="F40" s="327">
        <v>40332413</v>
      </c>
      <c r="G40" s="329">
        <f>IF(ISBLANK(F40),"-",$D$48/$F$45*F40)</f>
        <v>56043630.639174059</v>
      </c>
    </row>
    <row r="41" spans="1:7" ht="26.25" customHeight="1" x14ac:dyDescent="0.4">
      <c r="A41" s="316" t="s">
        <v>68</v>
      </c>
      <c r="B41" s="317">
        <v>1</v>
      </c>
      <c r="C41" s="330"/>
      <c r="D41" s="331"/>
      <c r="E41" s="332" t="str">
        <f>IF(ISBLANK(D41),"-",$D$48/$D$45*D41)</f>
        <v>-</v>
      </c>
      <c r="F41" s="331"/>
      <c r="G41" s="333" t="str">
        <f>IF(ISBLANK(F41),"-",$D$48/$F$45*F41)</f>
        <v>-</v>
      </c>
    </row>
    <row r="42" spans="1:7" ht="27" customHeight="1" thickBot="1" x14ac:dyDescent="0.45">
      <c r="A42" s="316" t="s">
        <v>69</v>
      </c>
      <c r="B42" s="317">
        <v>1</v>
      </c>
      <c r="C42" s="334" t="s">
        <v>70</v>
      </c>
      <c r="D42" s="335">
        <f>AVERAGE(D38:D41)</f>
        <v>38565431.666666664</v>
      </c>
      <c r="E42" s="336">
        <f>AVERAGE(E38:E41)</f>
        <v>55320537.431566752</v>
      </c>
      <c r="F42" s="335">
        <f>AVERAGE(F38:F41)</f>
        <v>40317776.666666664</v>
      </c>
      <c r="G42" s="337">
        <f>AVERAGE(G38:G41)</f>
        <v>56023292.821567036</v>
      </c>
    </row>
    <row r="43" spans="1:7" ht="26.25" customHeight="1" x14ac:dyDescent="0.4">
      <c r="A43" s="316" t="s">
        <v>71</v>
      </c>
      <c r="B43" s="317">
        <v>1</v>
      </c>
      <c r="C43" s="338" t="s">
        <v>112</v>
      </c>
      <c r="D43" s="339">
        <v>19.489999999999998</v>
      </c>
      <c r="E43" s="291"/>
      <c r="F43" s="339">
        <v>20.12</v>
      </c>
      <c r="G43" s="291"/>
    </row>
    <row r="44" spans="1:7" ht="26.25" customHeight="1" x14ac:dyDescent="0.4">
      <c r="A44" s="316" t="s">
        <v>73</v>
      </c>
      <c r="B44" s="317">
        <v>1</v>
      </c>
      <c r="C44" s="340" t="s">
        <v>113</v>
      </c>
      <c r="D44" s="341">
        <f>D43*$B$34</f>
        <v>14.053560003527027</v>
      </c>
      <c r="E44" s="342"/>
      <c r="F44" s="341">
        <f>F43*$B$34</f>
        <v>14.507831055462484</v>
      </c>
      <c r="G44" s="291"/>
    </row>
    <row r="45" spans="1:7" ht="19.5" customHeight="1" thickBot="1" x14ac:dyDescent="0.35">
      <c r="A45" s="316" t="s">
        <v>75</v>
      </c>
      <c r="B45" s="343">
        <f>(B44/B43)*(B42/B41)*(B40/B39)*(B38/B37)*B36</f>
        <v>1000</v>
      </c>
      <c r="C45" s="340" t="s">
        <v>76</v>
      </c>
      <c r="D45" s="344">
        <f>D44*$B$30/100</f>
        <v>13.942536879499162</v>
      </c>
      <c r="E45" s="345"/>
      <c r="F45" s="344">
        <f>F44*$B$30/100</f>
        <v>14.393219190124331</v>
      </c>
      <c r="G45" s="291"/>
    </row>
    <row r="46" spans="1:7" ht="19.5" customHeight="1" thickBot="1" x14ac:dyDescent="0.35">
      <c r="A46" s="699" t="s">
        <v>77</v>
      </c>
      <c r="B46" s="715"/>
      <c r="C46" s="340" t="s">
        <v>78</v>
      </c>
      <c r="D46" s="341">
        <f>D45/$B$45</f>
        <v>1.3942536879499161E-2</v>
      </c>
      <c r="E46" s="345"/>
      <c r="F46" s="346">
        <f>F45/$B$45</f>
        <v>1.439321919012433E-2</v>
      </c>
      <c r="G46" s="291"/>
    </row>
    <row r="47" spans="1:7" ht="27" customHeight="1" thickBot="1" x14ac:dyDescent="0.45">
      <c r="A47" s="701"/>
      <c r="B47" s="716"/>
      <c r="C47" s="347" t="s">
        <v>132</v>
      </c>
      <c r="D47" s="348">
        <v>0.02</v>
      </c>
      <c r="E47" s="291"/>
      <c r="F47" s="349"/>
      <c r="G47" s="291"/>
    </row>
    <row r="48" spans="1:7" ht="18.75" customHeight="1" x14ac:dyDescent="0.3">
      <c r="A48" s="291"/>
      <c r="B48" s="291"/>
      <c r="C48" s="350" t="s">
        <v>80</v>
      </c>
      <c r="D48" s="344">
        <f>D47*$B$45</f>
        <v>20</v>
      </c>
      <c r="E48" s="291"/>
      <c r="F48" s="349"/>
      <c r="G48" s="291"/>
    </row>
    <row r="49" spans="1:7" ht="19.5" customHeight="1" thickBot="1" x14ac:dyDescent="0.35">
      <c r="A49" s="291"/>
      <c r="B49" s="291"/>
      <c r="C49" s="304" t="s">
        <v>81</v>
      </c>
      <c r="D49" s="351">
        <f>D48/B34</f>
        <v>27.7367442770495</v>
      </c>
      <c r="E49" s="291"/>
      <c r="F49" s="349"/>
      <c r="G49" s="291"/>
    </row>
    <row r="50" spans="1:7" ht="18.75" customHeight="1" x14ac:dyDescent="0.3">
      <c r="A50" s="291"/>
      <c r="B50" s="291"/>
      <c r="C50" s="314" t="s">
        <v>82</v>
      </c>
      <c r="D50" s="352">
        <f>AVERAGE(E38:E41,G38:G41)</f>
        <v>55671915.126566894</v>
      </c>
      <c r="E50" s="291"/>
      <c r="F50" s="353"/>
      <c r="G50" s="291"/>
    </row>
    <row r="51" spans="1:7" ht="18.75" customHeight="1" x14ac:dyDescent="0.3">
      <c r="A51" s="291"/>
      <c r="B51" s="291"/>
      <c r="C51" s="316" t="s">
        <v>83</v>
      </c>
      <c r="D51" s="354">
        <f>STDEV(E38:E41,G38:G41)/D50</f>
        <v>6.9178502458705753E-3</v>
      </c>
      <c r="E51" s="291"/>
      <c r="F51" s="353"/>
      <c r="G51" s="291"/>
    </row>
    <row r="52" spans="1:7" ht="19.5" customHeight="1" thickBot="1" x14ac:dyDescent="0.35">
      <c r="A52" s="291"/>
      <c r="B52" s="291"/>
      <c r="C52" s="355" t="s">
        <v>19</v>
      </c>
      <c r="D52" s="356">
        <f>COUNT(E38:E41,G38:G41)</f>
        <v>6</v>
      </c>
      <c r="E52" s="291"/>
      <c r="F52" s="353"/>
      <c r="G52" s="291"/>
    </row>
    <row r="53" spans="1:7" ht="18.75" customHeight="1" x14ac:dyDescent="0.3">
      <c r="A53" s="291"/>
      <c r="B53" s="291"/>
      <c r="C53" s="291"/>
      <c r="D53" s="291"/>
      <c r="E53" s="291"/>
      <c r="F53" s="291"/>
      <c r="G53" s="291"/>
    </row>
    <row r="54" spans="1:7" ht="18.75" customHeight="1" x14ac:dyDescent="0.3">
      <c r="A54" s="292" t="s">
        <v>1</v>
      </c>
      <c r="B54" s="357" t="s">
        <v>84</v>
      </c>
      <c r="C54" s="291"/>
      <c r="D54" s="291"/>
      <c r="E54" s="291"/>
      <c r="F54" s="291"/>
      <c r="G54" s="291"/>
    </row>
    <row r="55" spans="1:7" ht="18.75" customHeight="1" x14ac:dyDescent="0.3">
      <c r="A55" s="291" t="s">
        <v>85</v>
      </c>
      <c r="B55" s="358" t="str">
        <f>B21</f>
        <v>Each tablet contains: Amlodipine Besylate USP 2.5 mg</v>
      </c>
      <c r="C55" s="291"/>
      <c r="D55" s="291"/>
      <c r="E55" s="291"/>
      <c r="F55" s="291"/>
      <c r="G55" s="291"/>
    </row>
    <row r="56" spans="1:7" ht="26.25" customHeight="1" x14ac:dyDescent="0.4">
      <c r="A56" s="358" t="s">
        <v>86</v>
      </c>
      <c r="B56" s="305">
        <v>2.5</v>
      </c>
      <c r="C56" s="291" t="str">
        <f>B20</f>
        <v>Amlodipine Besylate USP</v>
      </c>
      <c r="D56" s="291"/>
      <c r="E56" s="291"/>
      <c r="F56" s="291"/>
      <c r="G56" s="291"/>
    </row>
    <row r="57" spans="1:7" ht="17.25" customHeight="1" thickBot="1" x14ac:dyDescent="0.35">
      <c r="A57" s="359" t="s">
        <v>87</v>
      </c>
      <c r="B57" s="359">
        <v>134.74299999999999</v>
      </c>
      <c r="C57" s="359"/>
      <c r="D57" s="360"/>
      <c r="E57" s="360"/>
      <c r="F57" s="360"/>
      <c r="G57" s="360"/>
    </row>
    <row r="58" spans="1:7" ht="57.75" customHeight="1" x14ac:dyDescent="0.4">
      <c r="A58" s="314" t="s">
        <v>133</v>
      </c>
      <c r="B58" s="315">
        <v>50</v>
      </c>
      <c r="C58" s="361" t="s">
        <v>134</v>
      </c>
      <c r="D58" s="362" t="s">
        <v>135</v>
      </c>
      <c r="E58" s="363" t="s">
        <v>136</v>
      </c>
      <c r="F58" s="364" t="s">
        <v>137</v>
      </c>
      <c r="G58" s="365" t="s">
        <v>138</v>
      </c>
    </row>
    <row r="59" spans="1:7" ht="26.25" customHeight="1" x14ac:dyDescent="0.4">
      <c r="A59" s="316" t="s">
        <v>60</v>
      </c>
      <c r="B59" s="317">
        <v>4</v>
      </c>
      <c r="C59" s="366">
        <v>1</v>
      </c>
      <c r="D59" s="367">
        <v>49405928</v>
      </c>
      <c r="E59" s="368">
        <f t="shared" ref="E59:E68" si="0">IF(ISBLANK(D59),"-",D59/$D$50*$D$47*$B$67)</f>
        <v>2.2186199220773375</v>
      </c>
      <c r="F59" s="369">
        <f t="shared" ref="F59:F68" si="1">IF(ISBLANK(D59),"-",E59/$E$70*100)</f>
        <v>91.673744768603939</v>
      </c>
      <c r="G59" s="370">
        <f t="shared" ref="G59:G68" si="2">IF(ISBLANK(D59),"-",E59/$B$56*100)</f>
        <v>88.7447968830935</v>
      </c>
    </row>
    <row r="60" spans="1:7" ht="26.25" customHeight="1" x14ac:dyDescent="0.4">
      <c r="A60" s="316" t="s">
        <v>65</v>
      </c>
      <c r="B60" s="317">
        <v>10</v>
      </c>
      <c r="C60" s="371">
        <v>2</v>
      </c>
      <c r="D60" s="372">
        <v>50835395</v>
      </c>
      <c r="E60" s="373">
        <f t="shared" si="0"/>
        <v>2.2828114896186285</v>
      </c>
      <c r="F60" s="374">
        <f t="shared" si="1"/>
        <v>94.326151032749877</v>
      </c>
      <c r="G60" s="375">
        <f t="shared" si="2"/>
        <v>91.312459584745142</v>
      </c>
    </row>
    <row r="61" spans="1:7" ht="26.25" customHeight="1" x14ac:dyDescent="0.4">
      <c r="A61" s="316" t="s">
        <v>66</v>
      </c>
      <c r="B61" s="317">
        <v>1</v>
      </c>
      <c r="C61" s="371">
        <v>3</v>
      </c>
      <c r="D61" s="372">
        <v>61205127</v>
      </c>
      <c r="E61" s="373">
        <f t="shared" si="0"/>
        <v>2.7484741121647094</v>
      </c>
      <c r="F61" s="374">
        <f t="shared" si="1"/>
        <v>113.56740816867139</v>
      </c>
      <c r="G61" s="375">
        <f t="shared" si="2"/>
        <v>109.93896448658838</v>
      </c>
    </row>
    <row r="62" spans="1:7" ht="26.25" customHeight="1" x14ac:dyDescent="0.4">
      <c r="A62" s="316" t="s">
        <v>67</v>
      </c>
      <c r="B62" s="317">
        <v>1</v>
      </c>
      <c r="C62" s="371">
        <v>4</v>
      </c>
      <c r="D62" s="372">
        <v>53241211</v>
      </c>
      <c r="E62" s="373">
        <f t="shared" si="0"/>
        <v>2.3908469323787038</v>
      </c>
      <c r="F62" s="374">
        <f t="shared" si="1"/>
        <v>98.790193524659415</v>
      </c>
      <c r="G62" s="375">
        <f t="shared" si="2"/>
        <v>95.633877295148153</v>
      </c>
    </row>
    <row r="63" spans="1:7" ht="26.25" customHeight="1" x14ac:dyDescent="0.4">
      <c r="A63" s="316" t="s">
        <v>68</v>
      </c>
      <c r="B63" s="317">
        <v>1</v>
      </c>
      <c r="C63" s="371">
        <v>5</v>
      </c>
      <c r="D63" s="372">
        <v>54415286</v>
      </c>
      <c r="E63" s="373">
        <f t="shared" si="0"/>
        <v>2.443569880625176</v>
      </c>
      <c r="F63" s="374">
        <f t="shared" si="1"/>
        <v>100.96871452904573</v>
      </c>
      <c r="G63" s="375">
        <f t="shared" si="2"/>
        <v>97.742795225007043</v>
      </c>
    </row>
    <row r="64" spans="1:7" ht="26.25" customHeight="1" x14ac:dyDescent="0.4">
      <c r="A64" s="316" t="s">
        <v>69</v>
      </c>
      <c r="B64" s="317">
        <v>1</v>
      </c>
      <c r="C64" s="371">
        <v>6</v>
      </c>
      <c r="D64" s="372">
        <v>56167342</v>
      </c>
      <c r="E64" s="373">
        <f t="shared" si="0"/>
        <v>2.522247612297277</v>
      </c>
      <c r="F64" s="374">
        <f t="shared" si="1"/>
        <v>104.21969150825159</v>
      </c>
      <c r="G64" s="375">
        <f t="shared" si="2"/>
        <v>100.88990449189109</v>
      </c>
    </row>
    <row r="65" spans="1:7" ht="26.25" customHeight="1" x14ac:dyDescent="0.4">
      <c r="A65" s="316" t="s">
        <v>71</v>
      </c>
      <c r="B65" s="317">
        <v>1</v>
      </c>
      <c r="C65" s="371">
        <v>7</v>
      </c>
      <c r="D65" s="372">
        <v>51455834</v>
      </c>
      <c r="E65" s="373">
        <f t="shared" si="0"/>
        <v>2.3106728896885493</v>
      </c>
      <c r="F65" s="374">
        <f t="shared" si="1"/>
        <v>95.477388724924921</v>
      </c>
      <c r="G65" s="375">
        <f t="shared" si="2"/>
        <v>92.42691558754197</v>
      </c>
    </row>
    <row r="66" spans="1:7" ht="26.25" customHeight="1" x14ac:dyDescent="0.4">
      <c r="A66" s="316" t="s">
        <v>73</v>
      </c>
      <c r="B66" s="317">
        <v>1</v>
      </c>
      <c r="C66" s="371">
        <v>8</v>
      </c>
      <c r="D66" s="372">
        <v>56725155</v>
      </c>
      <c r="E66" s="373">
        <f t="shared" si="0"/>
        <v>2.54729673260919</v>
      </c>
      <c r="F66" s="374">
        <f t="shared" si="1"/>
        <v>105.25472533234266</v>
      </c>
      <c r="G66" s="375">
        <f t="shared" si="2"/>
        <v>101.8918693043676</v>
      </c>
    </row>
    <row r="67" spans="1:7" ht="27" customHeight="1" thickBot="1" x14ac:dyDescent="0.45">
      <c r="A67" s="316" t="s">
        <v>75</v>
      </c>
      <c r="B67" s="343">
        <f>(B66/B65)*(B64/B63)*(B62/B61)*(B60/B59)*B58</f>
        <v>125</v>
      </c>
      <c r="C67" s="371">
        <v>9</v>
      </c>
      <c r="D67" s="372">
        <v>51572742</v>
      </c>
      <c r="E67" s="373">
        <f t="shared" si="0"/>
        <v>2.3159227539932989</v>
      </c>
      <c r="F67" s="374">
        <f t="shared" si="1"/>
        <v>95.694313992544807</v>
      </c>
      <c r="G67" s="375">
        <f t="shared" si="2"/>
        <v>92.636910159731954</v>
      </c>
    </row>
    <row r="68" spans="1:7" ht="27" customHeight="1" thickBot="1" x14ac:dyDescent="0.45">
      <c r="A68" s="699" t="s">
        <v>77</v>
      </c>
      <c r="B68" s="700"/>
      <c r="C68" s="376">
        <v>10</v>
      </c>
      <c r="D68" s="377">
        <v>53908126</v>
      </c>
      <c r="E68" s="378">
        <f t="shared" si="0"/>
        <v>2.4207953811829075</v>
      </c>
      <c r="F68" s="379">
        <f t="shared" si="1"/>
        <v>100.02766841820562</v>
      </c>
      <c r="G68" s="380">
        <f t="shared" si="2"/>
        <v>96.8318152473163</v>
      </c>
    </row>
    <row r="69" spans="1:7" ht="19.5" customHeight="1" thickBot="1" x14ac:dyDescent="0.35">
      <c r="A69" s="701"/>
      <c r="B69" s="702"/>
      <c r="C69" s="371"/>
      <c r="D69" s="345"/>
      <c r="E69" s="291"/>
      <c r="F69" s="360"/>
      <c r="G69" s="381"/>
    </row>
    <row r="70" spans="1:7" ht="26.25" customHeight="1" x14ac:dyDescent="0.4">
      <c r="A70" s="360"/>
      <c r="B70" s="360"/>
      <c r="C70" s="371" t="s">
        <v>139</v>
      </c>
      <c r="D70" s="382"/>
      <c r="E70" s="383">
        <f>AVERAGE(E59:E68)</f>
        <v>2.4201257706635779</v>
      </c>
      <c r="F70" s="383">
        <f>AVERAGE(F59:F68)</f>
        <v>100</v>
      </c>
      <c r="G70" s="384">
        <f>AVERAGE(G59:G68)</f>
        <v>96.805030826543117</v>
      </c>
    </row>
    <row r="71" spans="1:7" ht="26.25" customHeight="1" x14ac:dyDescent="0.4">
      <c r="A71" s="360"/>
      <c r="B71" s="360"/>
      <c r="C71" s="371"/>
      <c r="D71" s="382"/>
      <c r="E71" s="385">
        <f>STDEV(E59:E68)/E70</f>
        <v>6.4326194532085948E-2</v>
      </c>
      <c r="F71" s="385">
        <f>STDEV(F59:F68)/F70</f>
        <v>6.4326194532085962E-2</v>
      </c>
      <c r="G71" s="386">
        <f>STDEV(G59:G68)/G70</f>
        <v>6.4326194532085948E-2</v>
      </c>
    </row>
    <row r="72" spans="1:7" ht="27" customHeight="1" thickBot="1" x14ac:dyDescent="0.45">
      <c r="A72" s="360"/>
      <c r="B72" s="360"/>
      <c r="C72" s="376"/>
      <c r="D72" s="387"/>
      <c r="E72" s="388">
        <f>COUNT(E59:E68)</f>
        <v>10</v>
      </c>
      <c r="F72" s="388">
        <f>COUNT(F59:F68)</f>
        <v>10</v>
      </c>
      <c r="G72" s="389">
        <f>COUNT(G59:G68)</f>
        <v>10</v>
      </c>
    </row>
    <row r="73" spans="1:7" ht="18.75" customHeight="1" x14ac:dyDescent="0.3">
      <c r="A73" s="360"/>
      <c r="B73" s="291"/>
      <c r="C73" s="291"/>
      <c r="D73" s="342"/>
      <c r="E73" s="382"/>
      <c r="F73" s="291"/>
      <c r="G73" s="390"/>
    </row>
    <row r="74" spans="1:7" ht="18.75" customHeight="1" x14ac:dyDescent="0.3">
      <c r="A74" s="303" t="s">
        <v>140</v>
      </c>
      <c r="B74" s="304" t="s">
        <v>106</v>
      </c>
      <c r="C74" s="718" t="str">
        <f>B20</f>
        <v>Amlodipine Besylate USP</v>
      </c>
      <c r="D74" s="718"/>
      <c r="E74" s="291" t="s">
        <v>107</v>
      </c>
      <c r="F74" s="291"/>
      <c r="G74" s="391">
        <f>G70</f>
        <v>96.805030826543117</v>
      </c>
    </row>
    <row r="75" spans="1:7" ht="18.75" customHeight="1" x14ac:dyDescent="0.3">
      <c r="A75" s="303"/>
      <c r="B75" s="304"/>
      <c r="C75" s="307"/>
      <c r="D75" s="307"/>
      <c r="E75" s="291"/>
      <c r="F75" s="291"/>
      <c r="G75" s="392"/>
    </row>
    <row r="76" spans="1:7" ht="18.75" customHeight="1" x14ac:dyDescent="0.3">
      <c r="A76" s="292" t="s">
        <v>1</v>
      </c>
      <c r="B76" s="302" t="s">
        <v>141</v>
      </c>
      <c r="C76" s="291"/>
      <c r="D76" s="291"/>
      <c r="E76" s="291"/>
      <c r="F76" s="291"/>
      <c r="G76" s="360"/>
    </row>
    <row r="77" spans="1:7" ht="18.75" customHeight="1" x14ac:dyDescent="0.3">
      <c r="A77" s="292"/>
      <c r="B77" s="357"/>
      <c r="C77" s="291"/>
      <c r="D77" s="291"/>
      <c r="E77" s="291"/>
      <c r="F77" s="291"/>
      <c r="G77" s="360"/>
    </row>
    <row r="78" spans="1:7" ht="18.75" customHeight="1" x14ac:dyDescent="0.3">
      <c r="A78" s="360"/>
      <c r="B78" s="719" t="s">
        <v>142</v>
      </c>
      <c r="C78" s="720"/>
      <c r="D78" s="291"/>
      <c r="E78" s="360"/>
      <c r="F78" s="360"/>
      <c r="G78" s="360"/>
    </row>
    <row r="79" spans="1:7" ht="18.75" customHeight="1" x14ac:dyDescent="0.3">
      <c r="A79" s="360"/>
      <c r="B79" s="393" t="s">
        <v>42</v>
      </c>
      <c r="C79" s="394">
        <f>G70</f>
        <v>96.805030826543117</v>
      </c>
      <c r="D79" s="291"/>
      <c r="E79" s="360"/>
      <c r="F79" s="360"/>
      <c r="G79" s="360"/>
    </row>
    <row r="80" spans="1:7" ht="26.25" customHeight="1" x14ac:dyDescent="0.4">
      <c r="A80" s="360"/>
      <c r="B80" s="393" t="s">
        <v>143</v>
      </c>
      <c r="C80" s="395">
        <v>2.4</v>
      </c>
      <c r="D80" s="291"/>
      <c r="E80" s="360"/>
      <c r="F80" s="360"/>
      <c r="G80" s="360"/>
    </row>
    <row r="81" spans="1:7" ht="18.75" customHeight="1" x14ac:dyDescent="0.3">
      <c r="A81" s="360"/>
      <c r="B81" s="393" t="s">
        <v>144</v>
      </c>
      <c r="C81" s="394">
        <f>STDEV(G59:G68)</f>
        <v>6.2270992446327895</v>
      </c>
      <c r="D81" s="291"/>
      <c r="E81" s="360"/>
      <c r="F81" s="360"/>
      <c r="G81" s="360"/>
    </row>
    <row r="82" spans="1:7" ht="18.75" customHeight="1" x14ac:dyDescent="0.3">
      <c r="A82" s="360"/>
      <c r="B82" s="393" t="s">
        <v>145</v>
      </c>
      <c r="C82" s="394">
        <f>IF(OR(G70&lt;98.5,G70&gt;101.5),(IF(98.5&gt;G70,98.5,101.5)),C79)</f>
        <v>98.5</v>
      </c>
      <c r="D82" s="291"/>
      <c r="E82" s="360"/>
      <c r="F82" s="360"/>
      <c r="G82" s="360"/>
    </row>
    <row r="83" spans="1:7" ht="18.75" customHeight="1" x14ac:dyDescent="0.3">
      <c r="A83" s="360"/>
      <c r="B83" s="393" t="s">
        <v>146</v>
      </c>
      <c r="C83" s="396">
        <f>ABS(C82-C79)+(C80*C81)</f>
        <v>16.640007360575577</v>
      </c>
      <c r="D83" s="291"/>
      <c r="E83" s="360"/>
      <c r="F83" s="360"/>
      <c r="G83" s="360"/>
    </row>
    <row r="84" spans="1:7" ht="12" customHeight="1" thickBot="1" x14ac:dyDescent="0.35">
      <c r="A84" s="358"/>
      <c r="B84" s="397"/>
      <c r="C84" s="291"/>
      <c r="D84" s="291"/>
      <c r="E84" s="291"/>
      <c r="F84" s="291"/>
      <c r="G84" s="291"/>
    </row>
    <row r="85" spans="1:7" ht="18.75" hidden="1" customHeight="1" thickBot="1" x14ac:dyDescent="0.35">
      <c r="A85" s="302" t="s">
        <v>108</v>
      </c>
      <c r="B85" s="302" t="s">
        <v>109</v>
      </c>
      <c r="C85" s="291"/>
      <c r="D85" s="291"/>
      <c r="E85" s="291"/>
      <c r="F85" s="291"/>
      <c r="G85" s="291"/>
    </row>
    <row r="86" spans="1:7" ht="18.75" hidden="1" customHeight="1" thickBot="1" x14ac:dyDescent="0.35">
      <c r="A86" s="302"/>
      <c r="B86" s="302"/>
      <c r="C86" s="291"/>
      <c r="D86" s="291"/>
      <c r="E86" s="291"/>
      <c r="F86" s="291"/>
      <c r="G86" s="291"/>
    </row>
    <row r="87" spans="1:7" ht="26.25" hidden="1" customHeight="1" thickBot="1" x14ac:dyDescent="0.45">
      <c r="A87" s="303" t="s">
        <v>4</v>
      </c>
      <c r="B87" s="707"/>
      <c r="C87" s="707"/>
      <c r="D87" s="291"/>
      <c r="E87" s="291"/>
      <c r="F87" s="291"/>
      <c r="G87" s="291"/>
    </row>
    <row r="88" spans="1:7" ht="26.25" hidden="1" customHeight="1" thickBot="1" x14ac:dyDescent="0.45">
      <c r="A88" s="304" t="s">
        <v>47</v>
      </c>
      <c r="B88" s="708"/>
      <c r="C88" s="708"/>
      <c r="D88" s="291"/>
      <c r="E88" s="291"/>
      <c r="F88" s="291"/>
      <c r="G88" s="291"/>
    </row>
    <row r="89" spans="1:7" ht="27" hidden="1" customHeight="1" thickBot="1" x14ac:dyDescent="0.45">
      <c r="A89" s="304" t="s">
        <v>6</v>
      </c>
      <c r="B89" s="305">
        <f>B32</f>
        <v>567.04999999999995</v>
      </c>
      <c r="C89" s="291"/>
      <c r="D89" s="291"/>
      <c r="E89" s="291"/>
      <c r="F89" s="291"/>
      <c r="G89" s="291"/>
    </row>
    <row r="90" spans="1:7" ht="27" hidden="1" customHeight="1" thickBot="1" x14ac:dyDescent="0.45">
      <c r="A90" s="304" t="s">
        <v>48</v>
      </c>
      <c r="B90" s="305">
        <f>B33</f>
        <v>0</v>
      </c>
      <c r="C90" s="721" t="s">
        <v>49</v>
      </c>
      <c r="D90" s="722"/>
      <c r="E90" s="722"/>
      <c r="F90" s="722"/>
      <c r="G90" s="723"/>
    </row>
    <row r="91" spans="1:7" ht="18.75" hidden="1" customHeight="1" thickBot="1" x14ac:dyDescent="0.35">
      <c r="A91" s="304" t="s">
        <v>50</v>
      </c>
      <c r="B91" s="307">
        <f>B89-B90</f>
        <v>567.04999999999995</v>
      </c>
      <c r="C91" s="308"/>
      <c r="D91" s="308"/>
      <c r="E91" s="308"/>
      <c r="F91" s="308"/>
      <c r="G91" s="398"/>
    </row>
    <row r="92" spans="1:7" ht="19.5" hidden="1" customHeight="1" thickBot="1" x14ac:dyDescent="0.35">
      <c r="A92" s="304"/>
      <c r="B92" s="307"/>
      <c r="C92" s="308"/>
      <c r="D92" s="308"/>
      <c r="E92" s="308"/>
      <c r="F92" s="308"/>
      <c r="G92" s="398"/>
    </row>
    <row r="93" spans="1:7" ht="27" hidden="1" customHeight="1" thickBot="1" x14ac:dyDescent="0.45">
      <c r="A93" s="304" t="s">
        <v>51</v>
      </c>
      <c r="B93" s="309">
        <v>1</v>
      </c>
      <c r="C93" s="709" t="s">
        <v>147</v>
      </c>
      <c r="D93" s="710"/>
      <c r="E93" s="710"/>
      <c r="F93" s="710"/>
      <c r="G93" s="710"/>
    </row>
    <row r="94" spans="1:7" ht="27" hidden="1" customHeight="1" thickBot="1" x14ac:dyDescent="0.45">
      <c r="A94" s="304" t="s">
        <v>53</v>
      </c>
      <c r="B94" s="309">
        <v>1</v>
      </c>
      <c r="C94" s="709" t="s">
        <v>148</v>
      </c>
      <c r="D94" s="710"/>
      <c r="E94" s="710"/>
      <c r="F94" s="710"/>
      <c r="G94" s="710"/>
    </row>
    <row r="95" spans="1:7" ht="18.75" hidden="1" customHeight="1" thickBot="1" x14ac:dyDescent="0.35">
      <c r="A95" s="304"/>
      <c r="B95" s="310"/>
      <c r="C95" s="311"/>
      <c r="D95" s="311"/>
      <c r="E95" s="311"/>
      <c r="F95" s="311"/>
      <c r="G95" s="311"/>
    </row>
    <row r="96" spans="1:7" ht="18.75" hidden="1" customHeight="1" thickBot="1" x14ac:dyDescent="0.35">
      <c r="A96" s="304" t="s">
        <v>55</v>
      </c>
      <c r="B96" s="312">
        <f>B93/B94</f>
        <v>1</v>
      </c>
      <c r="C96" s="291" t="s">
        <v>56</v>
      </c>
      <c r="D96" s="291"/>
      <c r="E96" s="291"/>
      <c r="F96" s="291"/>
      <c r="G96" s="291"/>
    </row>
    <row r="97" spans="1:7" ht="19.5" hidden="1" customHeight="1" thickBot="1" x14ac:dyDescent="0.35">
      <c r="A97" s="302"/>
      <c r="B97" s="302"/>
      <c r="C97" s="291"/>
      <c r="D97" s="291"/>
      <c r="E97" s="291"/>
      <c r="F97" s="291"/>
      <c r="G97" s="291"/>
    </row>
    <row r="98" spans="1:7" ht="27" hidden="1" customHeight="1" thickBot="1" x14ac:dyDescent="0.45">
      <c r="A98" s="314" t="s">
        <v>131</v>
      </c>
      <c r="B98" s="399">
        <v>1</v>
      </c>
      <c r="C98" s="291"/>
      <c r="D98" s="400" t="s">
        <v>58</v>
      </c>
      <c r="E98" s="401"/>
      <c r="F98" s="712" t="s">
        <v>59</v>
      </c>
      <c r="G98" s="714"/>
    </row>
    <row r="99" spans="1:7" ht="26.25" hidden="1" customHeight="1" thickBot="1" x14ac:dyDescent="0.45">
      <c r="A99" s="316" t="s">
        <v>60</v>
      </c>
      <c r="B99" s="402">
        <v>1</v>
      </c>
      <c r="C99" s="318" t="s">
        <v>61</v>
      </c>
      <c r="D99" s="319" t="s">
        <v>62</v>
      </c>
      <c r="E99" s="320" t="s">
        <v>63</v>
      </c>
      <c r="F99" s="319" t="s">
        <v>62</v>
      </c>
      <c r="G99" s="321" t="s">
        <v>63</v>
      </c>
    </row>
    <row r="100" spans="1:7" ht="26.25" hidden="1" customHeight="1" thickBot="1" x14ac:dyDescent="0.45">
      <c r="A100" s="316" t="s">
        <v>65</v>
      </c>
      <c r="B100" s="402">
        <v>1</v>
      </c>
      <c r="C100" s="322">
        <v>1</v>
      </c>
      <c r="D100" s="323"/>
      <c r="E100" s="403" t="str">
        <f>IF(ISBLANK(D100),"-",$D$110/$D$107*D100)</f>
        <v>-</v>
      </c>
      <c r="F100" s="404"/>
      <c r="G100" s="325" t="str">
        <f>IF(ISBLANK(F100),"-",$D$110/$F$107*F100)</f>
        <v>-</v>
      </c>
    </row>
    <row r="101" spans="1:7" ht="26.25" hidden="1" customHeight="1" thickBot="1" x14ac:dyDescent="0.45">
      <c r="A101" s="316" t="s">
        <v>66</v>
      </c>
      <c r="B101" s="402">
        <v>1</v>
      </c>
      <c r="C101" s="326">
        <v>2</v>
      </c>
      <c r="D101" s="327"/>
      <c r="E101" s="405" t="str">
        <f>IF(ISBLANK(D101),"-",$D$110/$D$107*D101)</f>
        <v>-</v>
      </c>
      <c r="F101" s="305"/>
      <c r="G101" s="329" t="str">
        <f>IF(ISBLANK(F101),"-",$D$110/$F$107*F101)</f>
        <v>-</v>
      </c>
    </row>
    <row r="102" spans="1:7" ht="26.25" hidden="1" customHeight="1" thickBot="1" x14ac:dyDescent="0.45">
      <c r="A102" s="316" t="s">
        <v>67</v>
      </c>
      <c r="B102" s="402">
        <v>1</v>
      </c>
      <c r="C102" s="326">
        <v>3</v>
      </c>
      <c r="D102" s="327"/>
      <c r="E102" s="405" t="str">
        <f>IF(ISBLANK(D102),"-",$D$110/$D$107*D102)</f>
        <v>-</v>
      </c>
      <c r="F102" s="406"/>
      <c r="G102" s="329" t="str">
        <f>IF(ISBLANK(F102),"-",$D$110/$F$107*F102)</f>
        <v>-</v>
      </c>
    </row>
    <row r="103" spans="1:7" ht="26.25" hidden="1" customHeight="1" thickBot="1" x14ac:dyDescent="0.45">
      <c r="A103" s="316" t="s">
        <v>68</v>
      </c>
      <c r="B103" s="402">
        <v>1</v>
      </c>
      <c r="C103" s="330">
        <v>4</v>
      </c>
      <c r="D103" s="331"/>
      <c r="E103" s="407" t="str">
        <f>IF(ISBLANK(D103),"-",$D$110/$D$107*D103)</f>
        <v>-</v>
      </c>
      <c r="F103" s="408"/>
      <c r="G103" s="333" t="str">
        <f>IF(ISBLANK(F103),"-",$D$110/$F$107*F103)</f>
        <v>-</v>
      </c>
    </row>
    <row r="104" spans="1:7" ht="27" hidden="1" customHeight="1" thickBot="1" x14ac:dyDescent="0.45">
      <c r="A104" s="316" t="s">
        <v>69</v>
      </c>
      <c r="B104" s="402">
        <v>1</v>
      </c>
      <c r="C104" s="334" t="s">
        <v>70</v>
      </c>
      <c r="D104" s="409" t="e">
        <f>AVERAGE(D100:D103)</f>
        <v>#DIV/0!</v>
      </c>
      <c r="E104" s="336" t="e">
        <f>AVERAGE(E100:E103)</f>
        <v>#DIV/0!</v>
      </c>
      <c r="F104" s="409" t="e">
        <f>AVERAGE(F100:F103)</f>
        <v>#DIV/0!</v>
      </c>
      <c r="G104" s="410" t="e">
        <f>AVERAGE(G100:G103)</f>
        <v>#DIV/0!</v>
      </c>
    </row>
    <row r="105" spans="1:7" ht="21" hidden="1" customHeight="1" thickBot="1" x14ac:dyDescent="0.45">
      <c r="A105" s="316" t="s">
        <v>71</v>
      </c>
      <c r="B105" s="402">
        <v>1</v>
      </c>
      <c r="C105" s="338" t="s">
        <v>112</v>
      </c>
      <c r="D105" s="411"/>
      <c r="E105" s="291"/>
      <c r="F105" s="339"/>
      <c r="G105" s="291"/>
    </row>
    <row r="106" spans="1:7" ht="26.25" hidden="1" customHeight="1" thickBot="1" x14ac:dyDescent="0.45">
      <c r="A106" s="316" t="s">
        <v>73</v>
      </c>
      <c r="B106" s="402">
        <v>1</v>
      </c>
      <c r="C106" s="340" t="s">
        <v>113</v>
      </c>
      <c r="D106" s="412">
        <f>D105*$B$96</f>
        <v>0</v>
      </c>
      <c r="E106" s="342"/>
      <c r="F106" s="341">
        <f>F105*$B$96</f>
        <v>0</v>
      </c>
      <c r="G106" s="291"/>
    </row>
    <row r="107" spans="1:7" ht="19.5" hidden="1" customHeight="1" thickBot="1" x14ac:dyDescent="0.35">
      <c r="A107" s="316" t="s">
        <v>75</v>
      </c>
      <c r="B107" s="326">
        <f>(B106/B105)*(B104/B103)*(B102/B101)*(B100/B99)*B98</f>
        <v>1</v>
      </c>
      <c r="C107" s="340" t="s">
        <v>76</v>
      </c>
      <c r="D107" s="413">
        <f>D106*$B$91/100</f>
        <v>0</v>
      </c>
      <c r="E107" s="345"/>
      <c r="F107" s="344">
        <f>F106*$B$91/100</f>
        <v>0</v>
      </c>
      <c r="G107" s="291"/>
    </row>
    <row r="108" spans="1:7" ht="19.5" hidden="1" customHeight="1" thickBot="1" x14ac:dyDescent="0.35">
      <c r="A108" s="699" t="s">
        <v>77</v>
      </c>
      <c r="B108" s="715"/>
      <c r="C108" s="340" t="s">
        <v>78</v>
      </c>
      <c r="D108" s="412">
        <f>D107/$B$107</f>
        <v>0</v>
      </c>
      <c r="E108" s="345"/>
      <c r="F108" s="346">
        <f>F107/$B$107</f>
        <v>0</v>
      </c>
      <c r="G108" s="414"/>
    </row>
    <row r="109" spans="1:7" ht="19.5" hidden="1" customHeight="1" thickBot="1" x14ac:dyDescent="0.35">
      <c r="A109" s="701"/>
      <c r="B109" s="716"/>
      <c r="C109" s="415" t="s">
        <v>132</v>
      </c>
      <c r="D109" s="416">
        <f>$B$56/$B$125</f>
        <v>2.5</v>
      </c>
      <c r="E109" s="291"/>
      <c r="F109" s="349"/>
      <c r="G109" s="417"/>
    </row>
    <row r="110" spans="1:7" ht="18.75" hidden="1" customHeight="1" thickBot="1" x14ac:dyDescent="0.35">
      <c r="A110" s="291"/>
      <c r="B110" s="291"/>
      <c r="C110" s="418" t="s">
        <v>80</v>
      </c>
      <c r="D110" s="412">
        <f>D109*$B$107</f>
        <v>2.5</v>
      </c>
      <c r="E110" s="291"/>
      <c r="F110" s="349"/>
      <c r="G110" s="414"/>
    </row>
    <row r="111" spans="1:7" ht="19.5" hidden="1" customHeight="1" thickBot="1" x14ac:dyDescent="0.35">
      <c r="A111" s="291"/>
      <c r="B111" s="291"/>
      <c r="C111" s="419" t="s">
        <v>81</v>
      </c>
      <c r="D111" s="420">
        <f>D110/B96</f>
        <v>2.5</v>
      </c>
      <c r="E111" s="291"/>
      <c r="F111" s="353"/>
      <c r="G111" s="414"/>
    </row>
    <row r="112" spans="1:7" ht="18.75" hidden="1" customHeight="1" thickBot="1" x14ac:dyDescent="0.35">
      <c r="A112" s="291"/>
      <c r="B112" s="291"/>
      <c r="C112" s="421" t="s">
        <v>82</v>
      </c>
      <c r="D112" s="422" t="e">
        <f>AVERAGE(E100:E103,G100:G103)</f>
        <v>#DIV/0!</v>
      </c>
      <c r="E112" s="291"/>
      <c r="F112" s="353"/>
      <c r="G112" s="417"/>
    </row>
    <row r="113" spans="1:7" ht="18.75" hidden="1" customHeight="1" thickBot="1" x14ac:dyDescent="0.35">
      <c r="A113" s="291"/>
      <c r="B113" s="291"/>
      <c r="C113" s="423" t="s">
        <v>83</v>
      </c>
      <c r="D113" s="424" t="e">
        <f>STDEV(E100:E103,G100:G103)/D112</f>
        <v>#DIV/0!</v>
      </c>
      <c r="E113" s="291"/>
      <c r="F113" s="353"/>
      <c r="G113" s="414"/>
    </row>
    <row r="114" spans="1:7" ht="19.5" hidden="1" customHeight="1" thickBot="1" x14ac:dyDescent="0.35">
      <c r="A114" s="291"/>
      <c r="B114" s="291"/>
      <c r="C114" s="425" t="s">
        <v>19</v>
      </c>
      <c r="D114" s="426">
        <f>COUNT(E100:E103,G100:G103)</f>
        <v>0</v>
      </c>
      <c r="E114" s="291"/>
      <c r="F114" s="353"/>
      <c r="G114" s="414"/>
    </row>
    <row r="115" spans="1:7" ht="19.5" hidden="1" customHeight="1" thickBot="1" x14ac:dyDescent="0.35">
      <c r="A115" s="292"/>
      <c r="B115" s="292"/>
      <c r="C115" s="292"/>
      <c r="D115" s="292"/>
      <c r="E115" s="292"/>
      <c r="F115" s="291"/>
      <c r="G115" s="291"/>
    </row>
    <row r="116" spans="1:7" ht="26.25" hidden="1" customHeight="1" thickBot="1" x14ac:dyDescent="0.45">
      <c r="A116" s="314" t="s">
        <v>117</v>
      </c>
      <c r="B116" s="399">
        <v>1</v>
      </c>
      <c r="C116" s="400" t="s">
        <v>149</v>
      </c>
      <c r="D116" s="427" t="s">
        <v>62</v>
      </c>
      <c r="E116" s="428" t="s">
        <v>119</v>
      </c>
      <c r="F116" s="429" t="s">
        <v>120</v>
      </c>
      <c r="G116" s="291"/>
    </row>
    <row r="117" spans="1:7" ht="26.25" hidden="1" customHeight="1" thickBot="1" x14ac:dyDescent="0.45">
      <c r="A117" s="316" t="s">
        <v>121</v>
      </c>
      <c r="B117" s="402">
        <v>1</v>
      </c>
      <c r="C117" s="371">
        <v>1</v>
      </c>
      <c r="D117" s="430"/>
      <c r="E117" s="368" t="str">
        <f t="shared" ref="E117:E122" si="3">IF(ISBLANK(D117),"-",D117/$D$112*$D$109*$B$125)</f>
        <v>-</v>
      </c>
      <c r="F117" s="431" t="str">
        <f t="shared" ref="F117:F122" si="4">IF(ISBLANK(D117), "-", E117/$B$56)</f>
        <v>-</v>
      </c>
      <c r="G117" s="291"/>
    </row>
    <row r="118" spans="1:7" ht="26.25" hidden="1" customHeight="1" thickBot="1" x14ac:dyDescent="0.45">
      <c r="A118" s="316" t="s">
        <v>94</v>
      </c>
      <c r="B118" s="402">
        <v>1</v>
      </c>
      <c r="C118" s="371">
        <v>2</v>
      </c>
      <c r="D118" s="430"/>
      <c r="E118" s="373" t="str">
        <f t="shared" si="3"/>
        <v>-</v>
      </c>
      <c r="F118" s="432" t="str">
        <f t="shared" si="4"/>
        <v>-</v>
      </c>
      <c r="G118" s="291"/>
    </row>
    <row r="119" spans="1:7" ht="26.25" hidden="1" customHeight="1" thickBot="1" x14ac:dyDescent="0.45">
      <c r="A119" s="316" t="s">
        <v>95</v>
      </c>
      <c r="B119" s="402">
        <v>1</v>
      </c>
      <c r="C119" s="371">
        <v>3</v>
      </c>
      <c r="D119" s="430"/>
      <c r="E119" s="373" t="str">
        <f t="shared" si="3"/>
        <v>-</v>
      </c>
      <c r="F119" s="432" t="str">
        <f t="shared" si="4"/>
        <v>-</v>
      </c>
      <c r="G119" s="291"/>
    </row>
    <row r="120" spans="1:7" ht="26.25" hidden="1" customHeight="1" thickBot="1" x14ac:dyDescent="0.45">
      <c r="A120" s="316" t="s">
        <v>96</v>
      </c>
      <c r="B120" s="402">
        <v>1</v>
      </c>
      <c r="C120" s="371">
        <v>4</v>
      </c>
      <c r="D120" s="430"/>
      <c r="E120" s="373" t="str">
        <f t="shared" si="3"/>
        <v>-</v>
      </c>
      <c r="F120" s="432" t="str">
        <f t="shared" si="4"/>
        <v>-</v>
      </c>
      <c r="G120" s="291"/>
    </row>
    <row r="121" spans="1:7" ht="26.25" hidden="1" customHeight="1" thickBot="1" x14ac:dyDescent="0.45">
      <c r="A121" s="316" t="s">
        <v>97</v>
      </c>
      <c r="B121" s="402">
        <v>1</v>
      </c>
      <c r="C121" s="371">
        <v>5</v>
      </c>
      <c r="D121" s="430"/>
      <c r="E121" s="373" t="str">
        <f t="shared" si="3"/>
        <v>-</v>
      </c>
      <c r="F121" s="432" t="str">
        <f t="shared" si="4"/>
        <v>-</v>
      </c>
      <c r="G121" s="291"/>
    </row>
    <row r="122" spans="1:7" ht="26.25" hidden="1" customHeight="1" thickBot="1" x14ac:dyDescent="0.45">
      <c r="A122" s="316" t="s">
        <v>99</v>
      </c>
      <c r="B122" s="402">
        <v>1</v>
      </c>
      <c r="C122" s="433">
        <v>6</v>
      </c>
      <c r="D122" s="434"/>
      <c r="E122" s="435" t="str">
        <f t="shared" si="3"/>
        <v>-</v>
      </c>
      <c r="F122" s="436" t="str">
        <f t="shared" si="4"/>
        <v>-</v>
      </c>
      <c r="G122" s="291"/>
    </row>
    <row r="123" spans="1:7" ht="26.25" hidden="1" customHeight="1" thickBot="1" x14ac:dyDescent="0.45">
      <c r="A123" s="316" t="s">
        <v>100</v>
      </c>
      <c r="B123" s="402">
        <v>1</v>
      </c>
      <c r="C123" s="371"/>
      <c r="D123" s="342"/>
      <c r="E123" s="291"/>
      <c r="F123" s="375"/>
      <c r="G123" s="291"/>
    </row>
    <row r="124" spans="1:7" ht="26.25" hidden="1" customHeight="1" thickBot="1" x14ac:dyDescent="0.45">
      <c r="A124" s="316" t="s">
        <v>101</v>
      </c>
      <c r="B124" s="402">
        <v>1</v>
      </c>
      <c r="C124" s="371"/>
      <c r="D124" s="437"/>
      <c r="E124" s="438" t="s">
        <v>70</v>
      </c>
      <c r="F124" s="439" t="e">
        <f>AVERAGE(F117:F122)</f>
        <v>#DIV/0!</v>
      </c>
      <c r="G124" s="291"/>
    </row>
    <row r="125" spans="1:7" ht="27" hidden="1" customHeight="1" thickBot="1" x14ac:dyDescent="0.45">
      <c r="A125" s="316" t="s">
        <v>102</v>
      </c>
      <c r="B125" s="326">
        <f>(B124/B123)*(B122/B121)*(B120/B119)*(B118/B117)*B116</f>
        <v>1</v>
      </c>
      <c r="C125" s="440"/>
      <c r="D125" s="441"/>
      <c r="E125" s="304" t="s">
        <v>83</v>
      </c>
      <c r="F125" s="386" t="e">
        <f>STDEV(F117:F122)/F124</f>
        <v>#DIV/0!</v>
      </c>
      <c r="G125" s="291"/>
    </row>
    <row r="126" spans="1:7" ht="27" hidden="1" customHeight="1" thickBot="1" x14ac:dyDescent="0.45">
      <c r="A126" s="699" t="s">
        <v>77</v>
      </c>
      <c r="B126" s="715"/>
      <c r="C126" s="442"/>
      <c r="D126" s="443"/>
      <c r="E126" s="444" t="s">
        <v>19</v>
      </c>
      <c r="F126" s="445">
        <f>COUNT(F117:F122)</f>
        <v>0</v>
      </c>
      <c r="G126" s="291"/>
    </row>
    <row r="127" spans="1:7" ht="19.5" hidden="1" customHeight="1" thickBot="1" x14ac:dyDescent="0.35">
      <c r="A127" s="701"/>
      <c r="B127" s="716"/>
      <c r="C127" s="291"/>
      <c r="D127" s="291"/>
      <c r="E127" s="291"/>
      <c r="F127" s="342"/>
      <c r="G127" s="291"/>
    </row>
    <row r="128" spans="1:7" ht="18.75" hidden="1" customHeight="1" thickBot="1" x14ac:dyDescent="0.35">
      <c r="A128" s="311"/>
      <c r="B128" s="311"/>
      <c r="C128" s="291"/>
      <c r="D128" s="291"/>
      <c r="E128" s="291"/>
      <c r="F128" s="342"/>
      <c r="G128" s="291"/>
    </row>
    <row r="129" spans="1:7" ht="18.75" hidden="1" customHeight="1" thickBot="1" x14ac:dyDescent="0.35">
      <c r="A129" s="303" t="s">
        <v>140</v>
      </c>
      <c r="B129" s="304" t="s">
        <v>122</v>
      </c>
      <c r="C129" s="718" t="str">
        <f>B20</f>
        <v>Amlodipine Besylate USP</v>
      </c>
      <c r="D129" s="718"/>
      <c r="E129" s="291" t="s">
        <v>123</v>
      </c>
      <c r="F129" s="291"/>
      <c r="G129" s="392" t="e">
        <f>F124</f>
        <v>#DIV/0!</v>
      </c>
    </row>
    <row r="130" spans="1:7" ht="19.5" hidden="1" customHeight="1" thickBot="1" x14ac:dyDescent="0.35">
      <c r="A130" s="446"/>
      <c r="B130" s="446"/>
      <c r="C130" s="447"/>
      <c r="D130" s="447"/>
      <c r="E130" s="447"/>
      <c r="F130" s="447"/>
      <c r="G130" s="447"/>
    </row>
    <row r="131" spans="1:7" ht="18.75" customHeight="1" x14ac:dyDescent="0.3">
      <c r="A131" s="291"/>
      <c r="B131" s="717" t="s">
        <v>25</v>
      </c>
      <c r="C131" s="717"/>
      <c r="D131" s="291"/>
      <c r="E131" s="448" t="s">
        <v>26</v>
      </c>
      <c r="F131" s="449"/>
      <c r="G131" s="448" t="s">
        <v>27</v>
      </c>
    </row>
    <row r="132" spans="1:7" ht="60" customHeight="1" x14ac:dyDescent="0.3">
      <c r="A132" s="303" t="s">
        <v>28</v>
      </c>
      <c r="B132" s="450"/>
      <c r="C132" s="450"/>
      <c r="D132" s="291"/>
      <c r="E132" s="450"/>
      <c r="F132" s="291"/>
      <c r="G132" s="450"/>
    </row>
    <row r="133" spans="1:7" ht="60" customHeight="1" x14ac:dyDescent="0.3">
      <c r="A133" s="303" t="s">
        <v>29</v>
      </c>
      <c r="B133" s="451"/>
      <c r="C133" s="451"/>
      <c r="D133" s="291"/>
      <c r="E133" s="451"/>
      <c r="F133" s="291"/>
      <c r="G133" s="452"/>
    </row>
    <row r="250" spans="1:1" x14ac:dyDescent="0.2">
      <c r="A250" s="290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24">
    <mergeCell ref="B131:C131"/>
    <mergeCell ref="C74:D74"/>
    <mergeCell ref="B78:C78"/>
    <mergeCell ref="B87:C87"/>
    <mergeCell ref="B88:C88"/>
    <mergeCell ref="C90:G90"/>
    <mergeCell ref="C93:G93"/>
    <mergeCell ref="C94:G94"/>
    <mergeCell ref="F98:G98"/>
    <mergeCell ref="A108:B109"/>
    <mergeCell ref="A126:B127"/>
    <mergeCell ref="C129:D129"/>
    <mergeCell ref="A68:B69"/>
    <mergeCell ref="A1:G7"/>
    <mergeCell ref="A8:G14"/>
    <mergeCell ref="A16:G16"/>
    <mergeCell ref="B26:C26"/>
    <mergeCell ref="B27:C27"/>
    <mergeCell ref="C29:G29"/>
    <mergeCell ref="C31:G31"/>
    <mergeCell ref="C32:G32"/>
    <mergeCell ref="D36:E36"/>
    <mergeCell ref="F36:G36"/>
    <mergeCell ref="A46:B47"/>
  </mergeCells>
  <conditionalFormatting sqref="D51">
    <cfRule type="cellIs" dxfId="61" priority="1" operator="greaterThan">
      <formula>0.02</formula>
    </cfRule>
  </conditionalFormatting>
  <conditionalFormatting sqref="C83">
    <cfRule type="cellIs" dxfId="60" priority="2" operator="greaterThan">
      <formula>15</formula>
    </cfRule>
  </conditionalFormatting>
  <conditionalFormatting sqref="D113">
    <cfRule type="cellIs" dxfId="59" priority="3" operator="greaterThan">
      <formula>0.02</formula>
    </cfRule>
  </conditionalFormatting>
  <pageMargins left="0.7" right="0.7" top="0.75" bottom="0.75" header="0.3" footer="0.3"/>
  <pageSetup scale="36" orientation="portrait" r:id="rId1"/>
  <headerFooter>
    <oddHeader>&amp;LVer 2&amp;CPage &amp;P of &amp;N&amp;R&amp;D &amp;T</oddHeader>
    <oddFooter>&amp;LNQCL/ADDO/014</oddFooter>
  </headerFooter>
  <rowBreaks count="1" manualBreakCount="1">
    <brk id="8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4" workbookViewId="0">
      <selection activeCell="B65" sqref="B65"/>
    </sheetView>
  </sheetViews>
  <sheetFormatPr defaultRowHeight="13.5" x14ac:dyDescent="0.25"/>
  <cols>
    <col min="1" max="1" width="27.5703125" style="606" customWidth="1"/>
    <col min="2" max="2" width="20.42578125" style="606" customWidth="1"/>
    <col min="3" max="3" width="31.85546875" style="606" customWidth="1"/>
    <col min="4" max="4" width="25.85546875" style="606" customWidth="1"/>
    <col min="5" max="5" width="25.7109375" style="606" customWidth="1"/>
    <col min="6" max="6" width="23.140625" style="606" customWidth="1"/>
    <col min="7" max="7" width="28.42578125" style="606" customWidth="1"/>
    <col min="8" max="8" width="21.5703125" style="606" customWidth="1"/>
    <col min="9" max="9" width="9.140625" style="606" customWidth="1"/>
    <col min="10" max="16384" width="9.140625" style="643"/>
  </cols>
  <sheetData>
    <row r="14" spans="1:6" ht="15" customHeight="1" x14ac:dyDescent="0.3">
      <c r="A14" s="605"/>
      <c r="C14" s="607"/>
      <c r="F14" s="607"/>
    </row>
    <row r="15" spans="1:6" ht="18.75" customHeight="1" x14ac:dyDescent="0.3">
      <c r="A15" s="724" t="s">
        <v>0</v>
      </c>
      <c r="B15" s="724"/>
      <c r="C15" s="724"/>
      <c r="D15" s="724"/>
      <c r="E15" s="724"/>
    </row>
    <row r="16" spans="1:6" ht="16.5" customHeight="1" x14ac:dyDescent="0.3">
      <c r="A16" s="608" t="s">
        <v>1</v>
      </c>
      <c r="B16" s="609" t="s">
        <v>2</v>
      </c>
    </row>
    <row r="17" spans="1:5" ht="16.5" customHeight="1" x14ac:dyDescent="0.3">
      <c r="A17" s="610" t="s">
        <v>3</v>
      </c>
      <c r="B17" s="610" t="s">
        <v>152</v>
      </c>
      <c r="D17" s="611"/>
      <c r="E17" s="612"/>
    </row>
    <row r="18" spans="1:5" ht="16.5" customHeight="1" x14ac:dyDescent="0.3">
      <c r="A18" s="613" t="s">
        <v>4</v>
      </c>
      <c r="B18" s="610" t="s">
        <v>158</v>
      </c>
      <c r="C18" s="612"/>
      <c r="D18" s="612"/>
      <c r="E18" s="612"/>
    </row>
    <row r="19" spans="1:5" ht="16.5" customHeight="1" x14ac:dyDescent="0.3">
      <c r="A19" s="613" t="s">
        <v>6</v>
      </c>
      <c r="B19" s="614">
        <v>99.21</v>
      </c>
      <c r="C19" s="612"/>
      <c r="D19" s="612"/>
      <c r="E19" s="612"/>
    </row>
    <row r="20" spans="1:5" ht="16.5" customHeight="1" x14ac:dyDescent="0.3">
      <c r="A20" s="610" t="s">
        <v>8</v>
      </c>
      <c r="B20" s="614">
        <v>20</v>
      </c>
      <c r="C20" s="612"/>
      <c r="D20" s="612"/>
      <c r="E20" s="612"/>
    </row>
    <row r="21" spans="1:5" ht="16.5" customHeight="1" x14ac:dyDescent="0.3">
      <c r="A21" s="610" t="s">
        <v>10</v>
      </c>
      <c r="B21" s="615">
        <f>20/100*10/100</f>
        <v>0.02</v>
      </c>
      <c r="C21" s="612"/>
      <c r="D21" s="612"/>
      <c r="E21" s="612"/>
    </row>
    <row r="22" spans="1:5" ht="15.75" customHeight="1" x14ac:dyDescent="0.25">
      <c r="A22" s="612"/>
      <c r="B22" s="616">
        <v>42502</v>
      </c>
      <c r="C22" s="612"/>
      <c r="D22" s="612"/>
      <c r="E22" s="612"/>
    </row>
    <row r="23" spans="1:5" ht="16.5" customHeight="1" x14ac:dyDescent="0.3">
      <c r="A23" s="617" t="s">
        <v>12</v>
      </c>
      <c r="B23" s="618" t="s">
        <v>13</v>
      </c>
      <c r="C23" s="617" t="s">
        <v>14</v>
      </c>
      <c r="D23" s="617" t="s">
        <v>15</v>
      </c>
      <c r="E23" s="617" t="s">
        <v>16</v>
      </c>
    </row>
    <row r="24" spans="1:5" ht="16.5" customHeight="1" x14ac:dyDescent="0.3">
      <c r="A24" s="619">
        <v>1</v>
      </c>
      <c r="B24" s="620">
        <v>24023816</v>
      </c>
      <c r="C24" s="620">
        <v>11553.41</v>
      </c>
      <c r="D24" s="621">
        <v>1.08</v>
      </c>
      <c r="E24" s="622">
        <v>13</v>
      </c>
    </row>
    <row r="25" spans="1:5" ht="16.5" customHeight="1" x14ac:dyDescent="0.3">
      <c r="A25" s="619">
        <v>2</v>
      </c>
      <c r="B25" s="620">
        <v>24008377</v>
      </c>
      <c r="C25" s="620">
        <v>11594.82</v>
      </c>
      <c r="D25" s="621">
        <v>1.07</v>
      </c>
      <c r="E25" s="621">
        <v>13.04</v>
      </c>
    </row>
    <row r="26" spans="1:5" ht="16.5" customHeight="1" x14ac:dyDescent="0.3">
      <c r="A26" s="619">
        <v>3</v>
      </c>
      <c r="B26" s="620">
        <v>24016788</v>
      </c>
      <c r="C26" s="620">
        <v>11581.25</v>
      </c>
      <c r="D26" s="621">
        <v>1.0900000000000001</v>
      </c>
      <c r="E26" s="621">
        <v>13.07</v>
      </c>
    </row>
    <row r="27" spans="1:5" ht="16.5" customHeight="1" x14ac:dyDescent="0.3">
      <c r="A27" s="619">
        <v>4</v>
      </c>
      <c r="B27" s="620">
        <v>24052993</v>
      </c>
      <c r="C27" s="620">
        <v>11569.89</v>
      </c>
      <c r="D27" s="621">
        <v>1.0900000000000001</v>
      </c>
      <c r="E27" s="621">
        <v>13.11</v>
      </c>
    </row>
    <row r="28" spans="1:5" ht="16.5" customHeight="1" x14ac:dyDescent="0.3">
      <c r="A28" s="619">
        <v>5</v>
      </c>
      <c r="B28" s="620">
        <v>24048662</v>
      </c>
      <c r="C28" s="620">
        <v>11607.27</v>
      </c>
      <c r="D28" s="621">
        <v>1.07</v>
      </c>
      <c r="E28" s="621">
        <v>13.16</v>
      </c>
    </row>
    <row r="29" spans="1:5" ht="16.5" customHeight="1" x14ac:dyDescent="0.3">
      <c r="A29" s="619">
        <v>6</v>
      </c>
      <c r="B29" s="623">
        <v>24023646</v>
      </c>
      <c r="C29" s="623">
        <v>11595.12</v>
      </c>
      <c r="D29" s="624">
        <v>1.08</v>
      </c>
      <c r="E29" s="624">
        <v>13.17</v>
      </c>
    </row>
    <row r="30" spans="1:5" ht="16.5" customHeight="1" x14ac:dyDescent="0.3">
      <c r="A30" s="625" t="s">
        <v>17</v>
      </c>
      <c r="B30" s="626">
        <f>AVERAGE(B24:B29)</f>
        <v>24029047</v>
      </c>
      <c r="C30" s="627">
        <f>AVERAGE(C24:C29)</f>
        <v>11583.626666666665</v>
      </c>
      <c r="D30" s="628">
        <f>AVERAGE(D24:D29)</f>
        <v>1.08</v>
      </c>
      <c r="E30" s="628">
        <f>AVERAGE(E24:E29)</f>
        <v>13.091666666666667</v>
      </c>
    </row>
    <row r="31" spans="1:5" ht="16.5" customHeight="1" x14ac:dyDescent="0.3">
      <c r="A31" s="629" t="s">
        <v>18</v>
      </c>
      <c r="B31" s="630">
        <f>(STDEV(B24:B29)/B30)</f>
        <v>7.4264405533999841E-4</v>
      </c>
      <c r="C31" s="631"/>
      <c r="D31" s="631"/>
      <c r="E31" s="632"/>
    </row>
    <row r="32" spans="1:5" s="606" customFormat="1" ht="16.5" customHeight="1" x14ac:dyDescent="0.3">
      <c r="A32" s="633" t="s">
        <v>19</v>
      </c>
      <c r="B32" s="634">
        <f>COUNT(B24:B29)</f>
        <v>6</v>
      </c>
      <c r="C32" s="635"/>
      <c r="D32" s="636"/>
      <c r="E32" s="637"/>
    </row>
    <row r="33" spans="1:5" s="606" customFormat="1" ht="15.75" customHeight="1" x14ac:dyDescent="0.25">
      <c r="A33" s="612"/>
      <c r="B33" s="612"/>
      <c r="C33" s="612"/>
      <c r="D33" s="612"/>
      <c r="E33" s="612"/>
    </row>
    <row r="34" spans="1:5" s="606" customFormat="1" ht="16.5" customHeight="1" x14ac:dyDescent="0.3">
      <c r="A34" s="613" t="s">
        <v>20</v>
      </c>
      <c r="B34" s="638" t="s">
        <v>21</v>
      </c>
      <c r="C34" s="639"/>
      <c r="D34" s="639"/>
      <c r="E34" s="639"/>
    </row>
    <row r="35" spans="1:5" ht="16.5" customHeight="1" x14ac:dyDescent="0.3">
      <c r="A35" s="613"/>
      <c r="B35" s="638" t="s">
        <v>22</v>
      </c>
      <c r="C35" s="639"/>
      <c r="D35" s="639"/>
      <c r="E35" s="639"/>
    </row>
    <row r="36" spans="1:5" ht="16.5" customHeight="1" x14ac:dyDescent="0.3">
      <c r="A36" s="613"/>
      <c r="B36" s="638" t="s">
        <v>23</v>
      </c>
      <c r="C36" s="639"/>
      <c r="D36" s="639"/>
      <c r="E36" s="639"/>
    </row>
    <row r="37" spans="1:5" ht="15.75" customHeight="1" x14ac:dyDescent="0.25">
      <c r="A37" s="612"/>
      <c r="B37" s="612"/>
      <c r="C37" s="612"/>
      <c r="D37" s="612"/>
      <c r="E37" s="612"/>
    </row>
    <row r="38" spans="1:5" ht="16.5" customHeight="1" x14ac:dyDescent="0.3">
      <c r="A38" s="608" t="s">
        <v>1</v>
      </c>
      <c r="B38" s="609" t="s">
        <v>24</v>
      </c>
    </row>
    <row r="39" spans="1:5" ht="16.5" customHeight="1" x14ac:dyDescent="0.3">
      <c r="A39" s="613" t="s">
        <v>4</v>
      </c>
      <c r="C39" s="612"/>
      <c r="D39" s="612"/>
      <c r="E39" s="612"/>
    </row>
    <row r="40" spans="1:5" ht="16.5" customHeight="1" x14ac:dyDescent="0.3">
      <c r="A40" s="613" t="s">
        <v>6</v>
      </c>
      <c r="B40" s="614"/>
      <c r="C40" s="612"/>
      <c r="D40" s="612"/>
      <c r="E40" s="612"/>
    </row>
    <row r="41" spans="1:5" ht="16.5" customHeight="1" x14ac:dyDescent="0.3">
      <c r="A41" s="610" t="s">
        <v>8</v>
      </c>
      <c r="B41" s="614"/>
      <c r="C41" s="612"/>
      <c r="D41" s="612"/>
      <c r="E41" s="612"/>
    </row>
    <row r="42" spans="1:5" ht="16.5" customHeight="1" x14ac:dyDescent="0.3">
      <c r="A42" s="610" t="s">
        <v>10</v>
      </c>
      <c r="B42" s="615"/>
      <c r="C42" s="612"/>
      <c r="D42" s="612"/>
      <c r="E42" s="612"/>
    </row>
    <row r="43" spans="1:5" ht="15.75" customHeight="1" x14ac:dyDescent="0.25">
      <c r="A43" s="612"/>
      <c r="B43" s="612"/>
      <c r="C43" s="612"/>
      <c r="D43" s="612"/>
      <c r="E43" s="612"/>
    </row>
    <row r="44" spans="1:5" ht="16.5" customHeight="1" x14ac:dyDescent="0.3">
      <c r="A44" s="617" t="s">
        <v>12</v>
      </c>
      <c r="B44" s="618" t="s">
        <v>13</v>
      </c>
      <c r="C44" s="617" t="s">
        <v>14</v>
      </c>
      <c r="D44" s="617" t="s">
        <v>15</v>
      </c>
      <c r="E44" s="617" t="s">
        <v>16</v>
      </c>
    </row>
    <row r="45" spans="1:5" ht="16.5" customHeight="1" x14ac:dyDescent="0.3">
      <c r="A45" s="619">
        <v>1</v>
      </c>
      <c r="B45" s="620"/>
      <c r="C45" s="620"/>
      <c r="D45" s="621"/>
      <c r="E45" s="622"/>
    </row>
    <row r="46" spans="1:5" ht="16.5" customHeight="1" x14ac:dyDescent="0.3">
      <c r="A46" s="619">
        <v>2</v>
      </c>
      <c r="B46" s="620"/>
      <c r="C46" s="620"/>
      <c r="D46" s="621"/>
      <c r="E46" s="621"/>
    </row>
    <row r="47" spans="1:5" ht="16.5" customHeight="1" x14ac:dyDescent="0.3">
      <c r="A47" s="619">
        <v>3</v>
      </c>
      <c r="B47" s="620"/>
      <c r="C47" s="620"/>
      <c r="D47" s="621"/>
      <c r="E47" s="621"/>
    </row>
    <row r="48" spans="1:5" ht="16.5" customHeight="1" x14ac:dyDescent="0.3">
      <c r="A48" s="619">
        <v>4</v>
      </c>
      <c r="B48" s="620"/>
      <c r="C48" s="620"/>
      <c r="D48" s="621"/>
      <c r="E48" s="621"/>
    </row>
    <row r="49" spans="1:7" ht="16.5" customHeight="1" x14ac:dyDescent="0.3">
      <c r="A49" s="619">
        <v>5</v>
      </c>
      <c r="B49" s="620"/>
      <c r="C49" s="620"/>
      <c r="D49" s="621"/>
      <c r="E49" s="621"/>
    </row>
    <row r="50" spans="1:7" ht="16.5" customHeight="1" x14ac:dyDescent="0.3">
      <c r="A50" s="619">
        <v>6</v>
      </c>
      <c r="B50" s="623"/>
      <c r="C50" s="623"/>
      <c r="D50" s="624"/>
      <c r="E50" s="624"/>
    </row>
    <row r="51" spans="1:7" ht="16.5" customHeight="1" x14ac:dyDescent="0.3">
      <c r="A51" s="625" t="s">
        <v>17</v>
      </c>
      <c r="B51" s="626" t="e">
        <f>AVERAGE(B45:B50)</f>
        <v>#DIV/0!</v>
      </c>
      <c r="C51" s="627" t="e">
        <f>AVERAGE(C45:C50)</f>
        <v>#DIV/0!</v>
      </c>
      <c r="D51" s="628" t="e">
        <f>AVERAGE(D45:D50)</f>
        <v>#DIV/0!</v>
      </c>
      <c r="E51" s="628" t="e">
        <f>AVERAGE(E45:E50)</f>
        <v>#DIV/0!</v>
      </c>
    </row>
    <row r="52" spans="1:7" ht="16.5" customHeight="1" x14ac:dyDescent="0.3">
      <c r="A52" s="629" t="s">
        <v>18</v>
      </c>
      <c r="B52" s="630" t="e">
        <f>(STDEV(B45:B50)/B51)</f>
        <v>#DIV/0!</v>
      </c>
      <c r="C52" s="631"/>
      <c r="D52" s="631"/>
      <c r="E52" s="632"/>
    </row>
    <row r="53" spans="1:7" s="606" customFormat="1" ht="16.5" customHeight="1" x14ac:dyDescent="0.3">
      <c r="A53" s="633" t="s">
        <v>19</v>
      </c>
      <c r="B53" s="634">
        <f>COUNT(B45:B50)</f>
        <v>0</v>
      </c>
      <c r="C53" s="635"/>
      <c r="D53" s="636"/>
      <c r="E53" s="637"/>
    </row>
    <row r="54" spans="1:7" s="606" customFormat="1" ht="15.75" customHeight="1" x14ac:dyDescent="0.25">
      <c r="A54" s="612"/>
      <c r="B54" s="612"/>
      <c r="C54" s="612"/>
      <c r="D54" s="612"/>
      <c r="E54" s="612"/>
    </row>
    <row r="55" spans="1:7" s="606" customFormat="1" ht="16.5" customHeight="1" x14ac:dyDescent="0.3">
      <c r="A55" s="613" t="s">
        <v>20</v>
      </c>
      <c r="B55" s="638" t="s">
        <v>21</v>
      </c>
      <c r="C55" s="639"/>
      <c r="D55" s="639"/>
      <c r="E55" s="639"/>
    </row>
    <row r="56" spans="1:7" ht="16.5" customHeight="1" x14ac:dyDescent="0.3">
      <c r="A56" s="613"/>
      <c r="B56" s="638" t="s">
        <v>22</v>
      </c>
      <c r="C56" s="639"/>
      <c r="D56" s="639"/>
      <c r="E56" s="639"/>
    </row>
    <row r="57" spans="1:7" ht="16.5" customHeight="1" x14ac:dyDescent="0.3">
      <c r="A57" s="613"/>
      <c r="B57" s="638" t="s">
        <v>23</v>
      </c>
      <c r="C57" s="639"/>
      <c r="D57" s="639"/>
      <c r="E57" s="639"/>
    </row>
    <row r="58" spans="1:7" ht="14.25" customHeight="1" thickBot="1" x14ac:dyDescent="0.3">
      <c r="A58" s="640"/>
      <c r="B58" s="641"/>
      <c r="D58" s="642"/>
      <c r="F58" s="643"/>
      <c r="G58" s="643"/>
    </row>
    <row r="59" spans="1:7" ht="15" customHeight="1" x14ac:dyDescent="0.3">
      <c r="B59" s="725" t="s">
        <v>25</v>
      </c>
      <c r="C59" s="725"/>
      <c r="E59" s="644" t="s">
        <v>26</v>
      </c>
      <c r="F59" s="645"/>
      <c r="G59" s="644" t="s">
        <v>27</v>
      </c>
    </row>
    <row r="60" spans="1:7" ht="15" customHeight="1" x14ac:dyDescent="0.3">
      <c r="A60" s="646" t="s">
        <v>28</v>
      </c>
      <c r="B60" s="647"/>
      <c r="C60" s="647"/>
      <c r="E60" s="647"/>
      <c r="G60" s="647"/>
    </row>
    <row r="61" spans="1:7" ht="15" customHeight="1" x14ac:dyDescent="0.3">
      <c r="A61" s="646" t="s">
        <v>29</v>
      </c>
      <c r="B61" s="648"/>
      <c r="C61" s="648"/>
      <c r="E61" s="648"/>
      <c r="G61" s="64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0"/>
  <sheetViews>
    <sheetView view="pageBreakPreview" topLeftCell="A58" zoomScale="60" zoomScaleNormal="70" workbookViewId="0">
      <selection activeCell="E80" sqref="E80"/>
    </sheetView>
  </sheetViews>
  <sheetFormatPr defaultRowHeight="12.75" x14ac:dyDescent="0.2"/>
  <cols>
    <col min="1" max="1" width="57.28515625" style="453" customWidth="1"/>
    <col min="2" max="2" width="35.7109375" style="453" customWidth="1"/>
    <col min="3" max="3" width="46.5703125" style="453" customWidth="1"/>
    <col min="4" max="4" width="21.7109375" style="453" customWidth="1"/>
    <col min="5" max="5" width="22.7109375" style="453" customWidth="1"/>
    <col min="6" max="6" width="21.7109375" style="453" customWidth="1"/>
    <col min="7" max="7" width="27.42578125" style="453" customWidth="1"/>
    <col min="8" max="16384" width="9.140625" style="453"/>
  </cols>
  <sheetData>
    <row r="1" spans="1:7" ht="14.25" customHeight="1" x14ac:dyDescent="0.2">
      <c r="A1" s="741" t="s">
        <v>44</v>
      </c>
      <c r="B1" s="741"/>
      <c r="C1" s="741"/>
      <c r="D1" s="741"/>
      <c r="E1" s="741"/>
      <c r="F1" s="741"/>
      <c r="G1" s="741"/>
    </row>
    <row r="2" spans="1:7" ht="14.25" customHeight="1" x14ac:dyDescent="0.2">
      <c r="A2" s="741"/>
      <c r="B2" s="741"/>
      <c r="C2" s="741"/>
      <c r="D2" s="741"/>
      <c r="E2" s="741"/>
      <c r="F2" s="741"/>
      <c r="G2" s="741"/>
    </row>
    <row r="3" spans="1:7" ht="14.25" customHeight="1" x14ac:dyDescent="0.2">
      <c r="A3" s="741"/>
      <c r="B3" s="741"/>
      <c r="C3" s="741"/>
      <c r="D3" s="741"/>
      <c r="E3" s="741"/>
      <c r="F3" s="741"/>
      <c r="G3" s="741"/>
    </row>
    <row r="4" spans="1:7" ht="14.25" customHeight="1" x14ac:dyDescent="0.2">
      <c r="A4" s="741"/>
      <c r="B4" s="741"/>
      <c r="C4" s="741"/>
      <c r="D4" s="741"/>
      <c r="E4" s="741"/>
      <c r="F4" s="741"/>
      <c r="G4" s="741"/>
    </row>
    <row r="5" spans="1:7" ht="14.25" customHeight="1" x14ac:dyDescent="0.2">
      <c r="A5" s="741"/>
      <c r="B5" s="741"/>
      <c r="C5" s="741"/>
      <c r="D5" s="741"/>
      <c r="E5" s="741"/>
      <c r="F5" s="741"/>
      <c r="G5" s="741"/>
    </row>
    <row r="6" spans="1:7" ht="14.25" customHeight="1" x14ac:dyDescent="0.2">
      <c r="A6" s="741"/>
      <c r="B6" s="741"/>
      <c r="C6" s="741"/>
      <c r="D6" s="741"/>
      <c r="E6" s="741"/>
      <c r="F6" s="741"/>
      <c r="G6" s="741"/>
    </row>
    <row r="7" spans="1:7" ht="14.25" customHeight="1" x14ac:dyDescent="0.2">
      <c r="A7" s="741"/>
      <c r="B7" s="741"/>
      <c r="C7" s="741"/>
      <c r="D7" s="741"/>
      <c r="E7" s="741"/>
      <c r="F7" s="741"/>
      <c r="G7" s="741"/>
    </row>
    <row r="8" spans="1:7" ht="14.25" customHeight="1" x14ac:dyDescent="0.2">
      <c r="A8" s="742" t="s">
        <v>45</v>
      </c>
      <c r="B8" s="742"/>
      <c r="C8" s="742"/>
      <c r="D8" s="742"/>
      <c r="E8" s="742"/>
      <c r="F8" s="742"/>
      <c r="G8" s="742"/>
    </row>
    <row r="9" spans="1:7" ht="14.25" customHeight="1" x14ac:dyDescent="0.2">
      <c r="A9" s="742"/>
      <c r="B9" s="742"/>
      <c r="C9" s="742"/>
      <c r="D9" s="742"/>
      <c r="E9" s="742"/>
      <c r="F9" s="742"/>
      <c r="G9" s="742"/>
    </row>
    <row r="10" spans="1:7" ht="14.25" customHeight="1" x14ac:dyDescent="0.2">
      <c r="A10" s="742"/>
      <c r="B10" s="742"/>
      <c r="C10" s="742"/>
      <c r="D10" s="742"/>
      <c r="E10" s="742"/>
      <c r="F10" s="742"/>
      <c r="G10" s="742"/>
    </row>
    <row r="11" spans="1:7" ht="14.25" customHeight="1" x14ac:dyDescent="0.2">
      <c r="A11" s="742"/>
      <c r="B11" s="742"/>
      <c r="C11" s="742"/>
      <c r="D11" s="742"/>
      <c r="E11" s="742"/>
      <c r="F11" s="742"/>
      <c r="G11" s="742"/>
    </row>
    <row r="12" spans="1:7" ht="14.25" customHeight="1" x14ac:dyDescent="0.2">
      <c r="A12" s="742"/>
      <c r="B12" s="742"/>
      <c r="C12" s="742"/>
      <c r="D12" s="742"/>
      <c r="E12" s="742"/>
      <c r="F12" s="742"/>
      <c r="G12" s="742"/>
    </row>
    <row r="13" spans="1:7" ht="14.25" customHeight="1" x14ac:dyDescent="0.2">
      <c r="A13" s="742"/>
      <c r="B13" s="742"/>
      <c r="C13" s="742"/>
      <c r="D13" s="742"/>
      <c r="E13" s="742"/>
      <c r="F13" s="742"/>
      <c r="G13" s="742"/>
    </row>
    <row r="14" spans="1:7" ht="14.25" customHeight="1" x14ac:dyDescent="0.2">
      <c r="A14" s="742"/>
      <c r="B14" s="742"/>
      <c r="C14" s="742"/>
      <c r="D14" s="742"/>
      <c r="E14" s="742"/>
      <c r="F14" s="742"/>
      <c r="G14" s="742"/>
    </row>
    <row r="15" spans="1:7" ht="19.5" customHeight="1" thickBot="1" x14ac:dyDescent="0.35">
      <c r="A15" s="454"/>
      <c r="B15" s="454"/>
      <c r="C15" s="454"/>
      <c r="D15" s="454"/>
      <c r="E15" s="454"/>
      <c r="F15" s="454"/>
      <c r="G15" s="454"/>
    </row>
    <row r="16" spans="1:7" ht="19.5" customHeight="1" thickBot="1" x14ac:dyDescent="0.35">
      <c r="A16" s="743" t="s">
        <v>30</v>
      </c>
      <c r="B16" s="744"/>
      <c r="C16" s="744"/>
      <c r="D16" s="744"/>
      <c r="E16" s="744"/>
      <c r="F16" s="744"/>
      <c r="G16" s="744"/>
    </row>
    <row r="17" spans="1:7" ht="18.75" customHeight="1" x14ac:dyDescent="0.3">
      <c r="A17" s="455" t="s">
        <v>46</v>
      </c>
      <c r="B17" s="455"/>
      <c r="C17" s="454"/>
      <c r="D17" s="454"/>
      <c r="E17" s="454"/>
      <c r="F17" s="454"/>
      <c r="G17" s="454"/>
    </row>
    <row r="18" spans="1:7" ht="26.25" customHeight="1" x14ac:dyDescent="0.4">
      <c r="A18" s="456" t="s">
        <v>32</v>
      </c>
      <c r="B18" s="739" t="s">
        <v>152</v>
      </c>
      <c r="C18" s="739"/>
      <c r="D18" s="457"/>
      <c r="E18" s="457"/>
      <c r="F18" s="454"/>
      <c r="G18" s="454"/>
    </row>
    <row r="19" spans="1:7" ht="26.25" customHeight="1" x14ac:dyDescent="0.4">
      <c r="A19" s="456" t="s">
        <v>33</v>
      </c>
      <c r="B19" s="458" t="s">
        <v>7</v>
      </c>
      <c r="C19" s="459">
        <v>13</v>
      </c>
      <c r="D19" s="454"/>
      <c r="E19" s="454"/>
      <c r="F19" s="454"/>
      <c r="G19" s="454"/>
    </row>
    <row r="20" spans="1:7" ht="26.25" customHeight="1" x14ac:dyDescent="0.4">
      <c r="A20" s="456" t="s">
        <v>34</v>
      </c>
      <c r="B20" s="740" t="s">
        <v>9</v>
      </c>
      <c r="C20" s="740"/>
      <c r="D20" s="454"/>
      <c r="E20" s="454"/>
      <c r="F20" s="454"/>
      <c r="G20" s="454"/>
    </row>
    <row r="21" spans="1:7" ht="26.25" customHeight="1" x14ac:dyDescent="0.4">
      <c r="A21" s="456" t="s">
        <v>35</v>
      </c>
      <c r="B21" s="461" t="s">
        <v>153</v>
      </c>
      <c r="C21" s="461"/>
      <c r="D21" s="462"/>
      <c r="E21" s="462"/>
      <c r="F21" s="462"/>
      <c r="G21" s="462"/>
    </row>
    <row r="22" spans="1:7" ht="26.25" customHeight="1" x14ac:dyDescent="0.4">
      <c r="A22" s="456" t="s">
        <v>36</v>
      </c>
      <c r="B22" s="463">
        <v>42502</v>
      </c>
      <c r="C22" s="464"/>
      <c r="D22" s="454"/>
      <c r="E22" s="454"/>
      <c r="F22" s="454"/>
      <c r="G22" s="454"/>
    </row>
    <row r="23" spans="1:7" ht="26.25" customHeight="1" x14ac:dyDescent="0.4">
      <c r="A23" s="456" t="s">
        <v>37</v>
      </c>
      <c r="B23" s="463">
        <v>42503</v>
      </c>
      <c r="C23" s="464"/>
      <c r="D23" s="454"/>
      <c r="E23" s="454"/>
      <c r="F23" s="454"/>
      <c r="G23" s="454"/>
    </row>
    <row r="24" spans="1:7" ht="18.75" customHeight="1" x14ac:dyDescent="0.3">
      <c r="A24" s="456"/>
      <c r="B24" s="465"/>
      <c r="C24" s="454"/>
      <c r="D24" s="454"/>
      <c r="E24" s="454"/>
      <c r="F24" s="454"/>
      <c r="G24" s="454"/>
    </row>
    <row r="25" spans="1:7" ht="18.75" customHeight="1" x14ac:dyDescent="0.3">
      <c r="A25" s="466" t="s">
        <v>1</v>
      </c>
      <c r="B25" s="465"/>
      <c r="C25" s="454"/>
      <c r="D25" s="454"/>
      <c r="E25" s="454"/>
      <c r="F25" s="454"/>
      <c r="G25" s="454"/>
    </row>
    <row r="26" spans="1:7" ht="26.25" customHeight="1" x14ac:dyDescent="0.4">
      <c r="A26" s="467" t="s">
        <v>4</v>
      </c>
      <c r="B26" s="739" t="s">
        <v>154</v>
      </c>
      <c r="C26" s="739"/>
      <c r="D26" s="454"/>
      <c r="E26" s="454"/>
      <c r="F26" s="454"/>
      <c r="G26" s="454"/>
    </row>
    <row r="27" spans="1:7" ht="26.25" customHeight="1" x14ac:dyDescent="0.4">
      <c r="A27" s="468" t="s">
        <v>47</v>
      </c>
      <c r="B27" s="740" t="s">
        <v>125</v>
      </c>
      <c r="C27" s="740"/>
      <c r="D27" s="454"/>
      <c r="E27" s="454"/>
      <c r="F27" s="454"/>
      <c r="G27" s="454"/>
    </row>
    <row r="28" spans="1:7" ht="27" customHeight="1" thickBot="1" x14ac:dyDescent="0.45">
      <c r="A28" s="468" t="s">
        <v>6</v>
      </c>
      <c r="B28" s="469">
        <v>99.21</v>
      </c>
      <c r="C28" s="454"/>
      <c r="D28" s="454"/>
      <c r="E28" s="454"/>
      <c r="F28" s="454"/>
      <c r="G28" s="454"/>
    </row>
    <row r="29" spans="1:7" ht="27" customHeight="1" thickBot="1" x14ac:dyDescent="0.45">
      <c r="A29" s="468" t="s">
        <v>48</v>
      </c>
      <c r="B29" s="470">
        <v>0</v>
      </c>
      <c r="C29" s="734" t="s">
        <v>130</v>
      </c>
      <c r="D29" s="735"/>
      <c r="E29" s="735"/>
      <c r="F29" s="735"/>
      <c r="G29" s="736"/>
    </row>
    <row r="30" spans="1:7" ht="19.5" customHeight="1" thickBot="1" x14ac:dyDescent="0.35">
      <c r="A30" s="468" t="s">
        <v>50</v>
      </c>
      <c r="B30" s="471">
        <f>B28-B29</f>
        <v>99.21</v>
      </c>
      <c r="C30" s="472"/>
      <c r="D30" s="472"/>
      <c r="E30" s="472"/>
      <c r="F30" s="472"/>
      <c r="G30" s="472"/>
    </row>
    <row r="31" spans="1:7" ht="27" customHeight="1" thickBot="1" x14ac:dyDescent="0.45">
      <c r="A31" s="468" t="s">
        <v>51</v>
      </c>
      <c r="B31" s="473">
        <v>408.88</v>
      </c>
      <c r="C31" s="734" t="s">
        <v>52</v>
      </c>
      <c r="D31" s="735"/>
      <c r="E31" s="735"/>
      <c r="F31" s="735"/>
      <c r="G31" s="736"/>
    </row>
    <row r="32" spans="1:7" ht="27" customHeight="1" thickBot="1" x14ac:dyDescent="0.45">
      <c r="A32" s="468" t="s">
        <v>53</v>
      </c>
      <c r="B32" s="473">
        <v>567.04999999999995</v>
      </c>
      <c r="C32" s="734" t="s">
        <v>54</v>
      </c>
      <c r="D32" s="735"/>
      <c r="E32" s="735"/>
      <c r="F32" s="735"/>
      <c r="G32" s="736"/>
    </row>
    <row r="33" spans="1:7" ht="18.75" customHeight="1" x14ac:dyDescent="0.3">
      <c r="A33" s="468"/>
      <c r="B33" s="474"/>
      <c r="C33" s="475"/>
      <c r="D33" s="475"/>
      <c r="E33" s="475"/>
      <c r="F33" s="475"/>
      <c r="G33" s="475"/>
    </row>
    <row r="34" spans="1:7" ht="18.75" customHeight="1" x14ac:dyDescent="0.3">
      <c r="A34" s="468" t="s">
        <v>55</v>
      </c>
      <c r="B34" s="476">
        <f>B31/B32</f>
        <v>0.72106516180231028</v>
      </c>
      <c r="C34" s="454" t="s">
        <v>56</v>
      </c>
      <c r="D34" s="454"/>
      <c r="E34" s="454"/>
      <c r="F34" s="454"/>
      <c r="G34" s="454"/>
    </row>
    <row r="35" spans="1:7" ht="19.5" customHeight="1" thickBot="1" x14ac:dyDescent="0.35">
      <c r="A35" s="468"/>
      <c r="B35" s="471"/>
      <c r="C35" s="477"/>
      <c r="D35" s="477"/>
      <c r="E35" s="477"/>
      <c r="F35" s="477"/>
      <c r="G35" s="454"/>
    </row>
    <row r="36" spans="1:7" ht="27" customHeight="1" thickBot="1" x14ac:dyDescent="0.45">
      <c r="A36" s="478" t="s">
        <v>131</v>
      </c>
      <c r="B36" s="479">
        <v>100</v>
      </c>
      <c r="C36" s="454"/>
      <c r="D36" s="731" t="s">
        <v>58</v>
      </c>
      <c r="E36" s="732"/>
      <c r="F36" s="731" t="s">
        <v>59</v>
      </c>
      <c r="G36" s="732"/>
    </row>
    <row r="37" spans="1:7" ht="26.25" customHeight="1" x14ac:dyDescent="0.4">
      <c r="A37" s="480" t="s">
        <v>60</v>
      </c>
      <c r="B37" s="481">
        <v>10</v>
      </c>
      <c r="C37" s="482" t="s">
        <v>61</v>
      </c>
      <c r="D37" s="483" t="s">
        <v>62</v>
      </c>
      <c r="E37" s="484" t="s">
        <v>63</v>
      </c>
      <c r="F37" s="483" t="s">
        <v>62</v>
      </c>
      <c r="G37" s="485" t="s">
        <v>63</v>
      </c>
    </row>
    <row r="38" spans="1:7" ht="26.25" customHeight="1" x14ac:dyDescent="0.4">
      <c r="A38" s="480" t="s">
        <v>65</v>
      </c>
      <c r="B38" s="481">
        <v>100</v>
      </c>
      <c r="C38" s="486">
        <v>1</v>
      </c>
      <c r="D38" s="487">
        <v>38557722</v>
      </c>
      <c r="E38" s="488">
        <f>IF(ISBLANK(D38),"-",$D$48/$D$45*D38)</f>
        <v>55309478.229452685</v>
      </c>
      <c r="F38" s="487">
        <v>40312943</v>
      </c>
      <c r="G38" s="489">
        <f>IF(ISBLANK(F38),"-",$D$48/$F$45*F38)</f>
        <v>56016576.232869521</v>
      </c>
    </row>
    <row r="39" spans="1:7" ht="26.25" customHeight="1" x14ac:dyDescent="0.4">
      <c r="A39" s="480" t="s">
        <v>66</v>
      </c>
      <c r="B39" s="481">
        <v>1</v>
      </c>
      <c r="C39" s="490">
        <v>2</v>
      </c>
      <c r="D39" s="491">
        <v>38569375</v>
      </c>
      <c r="E39" s="492">
        <f>IF(ISBLANK(D39),"-",$D$48/$D$45*D39)</f>
        <v>55326193.982261106</v>
      </c>
      <c r="F39" s="491">
        <v>40307974</v>
      </c>
      <c r="G39" s="493">
        <f>IF(ISBLANK(F39),"-",$D$48/$F$45*F39)</f>
        <v>56009671.592657536</v>
      </c>
    </row>
    <row r="40" spans="1:7" ht="26.25" customHeight="1" x14ac:dyDescent="0.4">
      <c r="A40" s="480" t="s">
        <v>67</v>
      </c>
      <c r="B40" s="481">
        <v>1</v>
      </c>
      <c r="C40" s="490">
        <v>3</v>
      </c>
      <c r="D40" s="491">
        <v>38569198</v>
      </c>
      <c r="E40" s="492">
        <f>IF(ISBLANK(D40),"-",$D$48/$D$45*D40)</f>
        <v>55325940.082986489</v>
      </c>
      <c r="F40" s="491">
        <v>40332413</v>
      </c>
      <c r="G40" s="493">
        <f>IF(ISBLANK(F40),"-",$D$48/$F$45*F40)</f>
        <v>56043630.639174059</v>
      </c>
    </row>
    <row r="41" spans="1:7" ht="26.25" customHeight="1" x14ac:dyDescent="0.4">
      <c r="A41" s="480" t="s">
        <v>68</v>
      </c>
      <c r="B41" s="481">
        <v>1</v>
      </c>
      <c r="C41" s="494">
        <v>4</v>
      </c>
      <c r="D41" s="495"/>
      <c r="E41" s="496" t="str">
        <f>IF(ISBLANK(D41),"-",$D$48/$D$45*D41)</f>
        <v>-</v>
      </c>
      <c r="F41" s="495"/>
      <c r="G41" s="497" t="str">
        <f>IF(ISBLANK(F41),"-",$D$48/$F$45*F41)</f>
        <v>-</v>
      </c>
    </row>
    <row r="42" spans="1:7" ht="27" customHeight="1" thickBot="1" x14ac:dyDescent="0.45">
      <c r="A42" s="480" t="s">
        <v>69</v>
      </c>
      <c r="B42" s="481">
        <v>1</v>
      </c>
      <c r="C42" s="498" t="s">
        <v>70</v>
      </c>
      <c r="D42" s="499">
        <f>AVERAGE(D38:D41)</f>
        <v>38565431.666666664</v>
      </c>
      <c r="E42" s="500">
        <f>AVERAGE(E38:E41)</f>
        <v>55320537.431566752</v>
      </c>
      <c r="F42" s="499">
        <f>AVERAGE(F38:F41)</f>
        <v>40317776.666666664</v>
      </c>
      <c r="G42" s="501">
        <f>AVERAGE(G38:G41)</f>
        <v>56023292.821567036</v>
      </c>
    </row>
    <row r="43" spans="1:7" ht="26.25" customHeight="1" x14ac:dyDescent="0.4">
      <c r="A43" s="480" t="s">
        <v>71</v>
      </c>
      <c r="B43" s="481">
        <v>1</v>
      </c>
      <c r="C43" s="502" t="s">
        <v>112</v>
      </c>
      <c r="D43" s="503">
        <v>19.489999999999998</v>
      </c>
      <c r="E43" s="454"/>
      <c r="F43" s="503">
        <v>20.12</v>
      </c>
      <c r="G43" s="454"/>
    </row>
    <row r="44" spans="1:7" ht="26.25" customHeight="1" x14ac:dyDescent="0.4">
      <c r="A44" s="480" t="s">
        <v>73</v>
      </c>
      <c r="B44" s="481">
        <v>1</v>
      </c>
      <c r="C44" s="504" t="s">
        <v>113</v>
      </c>
      <c r="D44" s="505">
        <f>D43*$B$34</f>
        <v>14.053560003527027</v>
      </c>
      <c r="E44" s="506"/>
      <c r="F44" s="505">
        <f>F43*$B$34</f>
        <v>14.507831055462484</v>
      </c>
      <c r="G44" s="454"/>
    </row>
    <row r="45" spans="1:7" ht="19.5" customHeight="1" thickBot="1" x14ac:dyDescent="0.35">
      <c r="A45" s="480" t="s">
        <v>75</v>
      </c>
      <c r="B45" s="507">
        <f>(B44/B43)*(B42/B41)*(B40/B39)*(B38/B37)*B36</f>
        <v>1000</v>
      </c>
      <c r="C45" s="504" t="s">
        <v>76</v>
      </c>
      <c r="D45" s="508">
        <f>D44*$B$30/100</f>
        <v>13.942536879499162</v>
      </c>
      <c r="E45" s="509"/>
      <c r="F45" s="508">
        <f>F44*$B$30/100</f>
        <v>14.393219190124331</v>
      </c>
      <c r="G45" s="454"/>
    </row>
    <row r="46" spans="1:7" ht="19.5" customHeight="1" thickBot="1" x14ac:dyDescent="0.35">
      <c r="A46" s="726" t="s">
        <v>77</v>
      </c>
      <c r="B46" s="727"/>
      <c r="C46" s="504" t="s">
        <v>78</v>
      </c>
      <c r="D46" s="505">
        <f>D45/$B$45</f>
        <v>1.3942536879499161E-2</v>
      </c>
      <c r="E46" s="509"/>
      <c r="F46" s="510">
        <f>F45/$B$45</f>
        <v>1.439321919012433E-2</v>
      </c>
      <c r="G46" s="454"/>
    </row>
    <row r="47" spans="1:7" ht="27" customHeight="1" thickBot="1" x14ac:dyDescent="0.45">
      <c r="A47" s="728"/>
      <c r="B47" s="729"/>
      <c r="C47" s="511" t="s">
        <v>132</v>
      </c>
      <c r="D47" s="512">
        <v>0.02</v>
      </c>
      <c r="E47" s="454"/>
      <c r="F47" s="513"/>
      <c r="G47" s="454"/>
    </row>
    <row r="48" spans="1:7" ht="18.75" customHeight="1" x14ac:dyDescent="0.3">
      <c r="A48" s="454"/>
      <c r="B48" s="454"/>
      <c r="C48" s="514" t="s">
        <v>80</v>
      </c>
      <c r="D48" s="508">
        <f>D47*$B$45</f>
        <v>20</v>
      </c>
      <c r="E48" s="454"/>
      <c r="F48" s="513"/>
      <c r="G48" s="454"/>
    </row>
    <row r="49" spans="1:7" ht="19.5" customHeight="1" thickBot="1" x14ac:dyDescent="0.35">
      <c r="A49" s="454"/>
      <c r="B49" s="454"/>
      <c r="C49" s="468" t="s">
        <v>81</v>
      </c>
      <c r="D49" s="515">
        <f>D48/B34</f>
        <v>27.7367442770495</v>
      </c>
      <c r="E49" s="454"/>
      <c r="F49" s="513"/>
      <c r="G49" s="454"/>
    </row>
    <row r="50" spans="1:7" ht="18.75" customHeight="1" x14ac:dyDescent="0.3">
      <c r="A50" s="454"/>
      <c r="B50" s="454"/>
      <c r="C50" s="478" t="s">
        <v>82</v>
      </c>
      <c r="D50" s="516">
        <f>AVERAGE(E38:E41,G38:G41)</f>
        <v>55671915.126566894</v>
      </c>
      <c r="E50" s="454"/>
      <c r="F50" s="517"/>
      <c r="G50" s="454"/>
    </row>
    <row r="51" spans="1:7" ht="18.75" customHeight="1" x14ac:dyDescent="0.3">
      <c r="A51" s="454"/>
      <c r="B51" s="454"/>
      <c r="C51" s="480" t="s">
        <v>83</v>
      </c>
      <c r="D51" s="518">
        <f>STDEV(E38:E41,G38:G41)/D50</f>
        <v>6.9178502458705753E-3</v>
      </c>
      <c r="E51" s="454"/>
      <c r="F51" s="517"/>
      <c r="G51" s="454"/>
    </row>
    <row r="52" spans="1:7" ht="19.5" customHeight="1" thickBot="1" x14ac:dyDescent="0.35">
      <c r="A52" s="454"/>
      <c r="B52" s="454"/>
      <c r="C52" s="519" t="s">
        <v>19</v>
      </c>
      <c r="D52" s="520">
        <f>COUNT(E38:E41,G38:G41)</f>
        <v>6</v>
      </c>
      <c r="E52" s="454"/>
      <c r="F52" s="517"/>
      <c r="G52" s="454"/>
    </row>
    <row r="53" spans="1:7" ht="18.75" customHeight="1" x14ac:dyDescent="0.3">
      <c r="A53" s="454"/>
      <c r="B53" s="454"/>
      <c r="C53" s="454"/>
      <c r="D53" s="454"/>
      <c r="E53" s="454"/>
      <c r="F53" s="454"/>
      <c r="G53" s="454"/>
    </row>
    <row r="54" spans="1:7" ht="18.75" customHeight="1" x14ac:dyDescent="0.3">
      <c r="A54" s="455" t="s">
        <v>1</v>
      </c>
      <c r="B54" s="521" t="s">
        <v>84</v>
      </c>
      <c r="C54" s="454"/>
      <c r="D54" s="454"/>
      <c r="E54" s="454"/>
      <c r="F54" s="454"/>
      <c r="G54" s="454"/>
    </row>
    <row r="55" spans="1:7" ht="18.75" customHeight="1" x14ac:dyDescent="0.3">
      <c r="A55" s="454" t="s">
        <v>85</v>
      </c>
      <c r="B55" s="522" t="str">
        <f>B21</f>
        <v>Each uncoated tablets contains S-Amlodipine besilate equivalent to S-Amlodipine 2.5 mg</v>
      </c>
      <c r="C55" s="454"/>
      <c r="D55" s="454"/>
      <c r="E55" s="454"/>
      <c r="F55" s="454"/>
      <c r="G55" s="454"/>
    </row>
    <row r="56" spans="1:7" ht="26.25" customHeight="1" x14ac:dyDescent="0.4">
      <c r="A56" s="522" t="s">
        <v>86</v>
      </c>
      <c r="B56" s="469">
        <v>2.5</v>
      </c>
      <c r="C56" s="454" t="str">
        <f>B20</f>
        <v>S-Amlodipine besilate equivalent to s-amlodopine 2.5mg</v>
      </c>
      <c r="D56" s="454"/>
      <c r="E56" s="454"/>
      <c r="F56" s="454"/>
      <c r="G56" s="454"/>
    </row>
    <row r="57" spans="1:7" ht="17.25" customHeight="1" thickBot="1" x14ac:dyDescent="0.35">
      <c r="A57" s="523" t="s">
        <v>87</v>
      </c>
      <c r="B57" s="523">
        <f>[1]Uniformity!C46</f>
        <v>134.74299999999999</v>
      </c>
      <c r="C57" s="523"/>
      <c r="D57" s="524"/>
      <c r="E57" s="524"/>
      <c r="F57" s="524"/>
      <c r="G57" s="524"/>
    </row>
    <row r="58" spans="1:7" ht="57.75" customHeight="1" x14ac:dyDescent="0.4">
      <c r="A58" s="478" t="s">
        <v>133</v>
      </c>
      <c r="B58" s="479">
        <v>50</v>
      </c>
      <c r="C58" s="525" t="s">
        <v>134</v>
      </c>
      <c r="D58" s="526" t="s">
        <v>135</v>
      </c>
      <c r="E58" s="527" t="s">
        <v>136</v>
      </c>
      <c r="F58" s="528" t="s">
        <v>137</v>
      </c>
      <c r="G58" s="529" t="s">
        <v>138</v>
      </c>
    </row>
    <row r="59" spans="1:7" ht="26.25" customHeight="1" x14ac:dyDescent="0.4">
      <c r="A59" s="480" t="s">
        <v>60</v>
      </c>
      <c r="B59" s="481">
        <v>4</v>
      </c>
      <c r="C59" s="530">
        <v>1</v>
      </c>
      <c r="D59" s="531">
        <v>49405928</v>
      </c>
      <c r="E59" s="532">
        <f t="shared" ref="E59:E68" si="0">IF(ISBLANK(D59),"-",D59/$D$50*$D$47*$B$67)</f>
        <v>2.2186199220773375</v>
      </c>
      <c r="F59" s="533">
        <f t="shared" ref="F59:F68" si="1">IF(ISBLANK(D59),"-",E59/$E$70*100)</f>
        <v>91.673744768603939</v>
      </c>
      <c r="G59" s="534">
        <f t="shared" ref="G59:G68" si="2">IF(ISBLANK(D59),"-",E59/$B$56*100)</f>
        <v>88.7447968830935</v>
      </c>
    </row>
    <row r="60" spans="1:7" ht="26.25" customHeight="1" x14ac:dyDescent="0.4">
      <c r="A60" s="480" t="s">
        <v>65</v>
      </c>
      <c r="B60" s="481">
        <v>10</v>
      </c>
      <c r="C60" s="535">
        <v>2</v>
      </c>
      <c r="D60" s="536">
        <v>50835395</v>
      </c>
      <c r="E60" s="537">
        <f t="shared" si="0"/>
        <v>2.2828114896186285</v>
      </c>
      <c r="F60" s="538">
        <f t="shared" si="1"/>
        <v>94.326151032749877</v>
      </c>
      <c r="G60" s="539">
        <f t="shared" si="2"/>
        <v>91.312459584745142</v>
      </c>
    </row>
    <row r="61" spans="1:7" ht="26.25" customHeight="1" x14ac:dyDescent="0.4">
      <c r="A61" s="480" t="s">
        <v>66</v>
      </c>
      <c r="B61" s="481">
        <v>1</v>
      </c>
      <c r="C61" s="535">
        <v>3</v>
      </c>
      <c r="D61" s="536">
        <v>61205127</v>
      </c>
      <c r="E61" s="537">
        <f t="shared" si="0"/>
        <v>2.7484741121647094</v>
      </c>
      <c r="F61" s="538">
        <f t="shared" si="1"/>
        <v>113.56740816867139</v>
      </c>
      <c r="G61" s="539">
        <f t="shared" si="2"/>
        <v>109.93896448658838</v>
      </c>
    </row>
    <row r="62" spans="1:7" ht="26.25" customHeight="1" x14ac:dyDescent="0.4">
      <c r="A62" s="480" t="s">
        <v>67</v>
      </c>
      <c r="B62" s="481">
        <v>1</v>
      </c>
      <c r="C62" s="535">
        <v>4</v>
      </c>
      <c r="D62" s="536">
        <v>53241211</v>
      </c>
      <c r="E62" s="537">
        <f t="shared" si="0"/>
        <v>2.3908469323787038</v>
      </c>
      <c r="F62" s="538">
        <f t="shared" si="1"/>
        <v>98.790193524659415</v>
      </c>
      <c r="G62" s="539">
        <f t="shared" si="2"/>
        <v>95.633877295148153</v>
      </c>
    </row>
    <row r="63" spans="1:7" ht="26.25" customHeight="1" x14ac:dyDescent="0.4">
      <c r="A63" s="480" t="s">
        <v>68</v>
      </c>
      <c r="B63" s="481">
        <v>1</v>
      </c>
      <c r="C63" s="535">
        <v>5</v>
      </c>
      <c r="D63" s="536">
        <v>54415286</v>
      </c>
      <c r="E63" s="537">
        <f t="shared" si="0"/>
        <v>2.443569880625176</v>
      </c>
      <c r="F63" s="538">
        <f t="shared" si="1"/>
        <v>100.96871452904573</v>
      </c>
      <c r="G63" s="539">
        <f t="shared" si="2"/>
        <v>97.742795225007043</v>
      </c>
    </row>
    <row r="64" spans="1:7" ht="26.25" customHeight="1" x14ac:dyDescent="0.4">
      <c r="A64" s="480" t="s">
        <v>69</v>
      </c>
      <c r="B64" s="481">
        <v>1</v>
      </c>
      <c r="C64" s="535">
        <v>6</v>
      </c>
      <c r="D64" s="536">
        <v>56167342</v>
      </c>
      <c r="E64" s="537">
        <f t="shared" si="0"/>
        <v>2.522247612297277</v>
      </c>
      <c r="F64" s="538">
        <f t="shared" si="1"/>
        <v>104.21969150825159</v>
      </c>
      <c r="G64" s="539">
        <f t="shared" si="2"/>
        <v>100.88990449189109</v>
      </c>
    </row>
    <row r="65" spans="1:7" ht="26.25" customHeight="1" x14ac:dyDescent="0.4">
      <c r="A65" s="480" t="s">
        <v>71</v>
      </c>
      <c r="B65" s="481">
        <v>1</v>
      </c>
      <c r="C65" s="535">
        <v>7</v>
      </c>
      <c r="D65" s="536">
        <v>51455834</v>
      </c>
      <c r="E65" s="537">
        <f t="shared" si="0"/>
        <v>2.3106728896885493</v>
      </c>
      <c r="F65" s="538">
        <f t="shared" si="1"/>
        <v>95.477388724924921</v>
      </c>
      <c r="G65" s="539">
        <f t="shared" si="2"/>
        <v>92.42691558754197</v>
      </c>
    </row>
    <row r="66" spans="1:7" ht="26.25" customHeight="1" x14ac:dyDescent="0.4">
      <c r="A66" s="480" t="s">
        <v>73</v>
      </c>
      <c r="B66" s="481">
        <v>1</v>
      </c>
      <c r="C66" s="535">
        <v>8</v>
      </c>
      <c r="D66" s="536">
        <v>56725155</v>
      </c>
      <c r="E66" s="537">
        <f t="shared" si="0"/>
        <v>2.54729673260919</v>
      </c>
      <c r="F66" s="538">
        <f t="shared" si="1"/>
        <v>105.25472533234266</v>
      </c>
      <c r="G66" s="539">
        <f t="shared" si="2"/>
        <v>101.8918693043676</v>
      </c>
    </row>
    <row r="67" spans="1:7" ht="27" customHeight="1" thickBot="1" x14ac:dyDescent="0.45">
      <c r="A67" s="480" t="s">
        <v>75</v>
      </c>
      <c r="B67" s="507">
        <f>(B66/B65)*(B64/B63)*(B62/B61)*(B60/B59)*B58</f>
        <v>125</v>
      </c>
      <c r="C67" s="535">
        <v>9</v>
      </c>
      <c r="D67" s="536">
        <v>51572742</v>
      </c>
      <c r="E67" s="537">
        <f t="shared" si="0"/>
        <v>2.3159227539932989</v>
      </c>
      <c r="F67" s="538">
        <f t="shared" si="1"/>
        <v>95.694313992544807</v>
      </c>
      <c r="G67" s="539">
        <f t="shared" si="2"/>
        <v>92.636910159731954</v>
      </c>
    </row>
    <row r="68" spans="1:7" ht="27" customHeight="1" thickBot="1" x14ac:dyDescent="0.45">
      <c r="A68" s="726" t="s">
        <v>77</v>
      </c>
      <c r="B68" s="727"/>
      <c r="C68" s="540">
        <v>10</v>
      </c>
      <c r="D68" s="541">
        <v>53908126</v>
      </c>
      <c r="E68" s="542">
        <f t="shared" si="0"/>
        <v>2.4207953811829075</v>
      </c>
      <c r="F68" s="543">
        <f t="shared" si="1"/>
        <v>100.02766841820562</v>
      </c>
      <c r="G68" s="544">
        <f t="shared" si="2"/>
        <v>96.8318152473163</v>
      </c>
    </row>
    <row r="69" spans="1:7" ht="19.5" customHeight="1" thickBot="1" x14ac:dyDescent="0.35">
      <c r="A69" s="728"/>
      <c r="B69" s="729"/>
      <c r="C69" s="535"/>
      <c r="D69" s="509"/>
      <c r="E69" s="454"/>
      <c r="F69" s="524"/>
      <c r="G69" s="545"/>
    </row>
    <row r="70" spans="1:7" ht="26.25" customHeight="1" x14ac:dyDescent="0.4">
      <c r="A70" s="524"/>
      <c r="B70" s="524"/>
      <c r="C70" s="535" t="s">
        <v>139</v>
      </c>
      <c r="D70" s="546"/>
      <c r="E70" s="547">
        <f>AVERAGE(E59:E68)</f>
        <v>2.4201257706635779</v>
      </c>
      <c r="F70" s="548">
        <f>AVERAGE(F59:F68)</f>
        <v>100</v>
      </c>
      <c r="G70" s="549">
        <f>AVERAGE(G59:G68)</f>
        <v>96.805030826543117</v>
      </c>
    </row>
    <row r="71" spans="1:7" ht="26.25" customHeight="1" x14ac:dyDescent="0.4">
      <c r="A71" s="524"/>
      <c r="B71" s="524"/>
      <c r="C71" s="535"/>
      <c r="D71" s="546"/>
      <c r="E71" s="550">
        <f>STDEV(E59:E68)/E70</f>
        <v>6.4326194532085948E-2</v>
      </c>
      <c r="F71" s="550">
        <f>STDEV(F59:F68)/F70</f>
        <v>6.4326194532085962E-2</v>
      </c>
      <c r="G71" s="551">
        <f>STDEV(G59:G68)/G70</f>
        <v>6.4326194532085948E-2</v>
      </c>
    </row>
    <row r="72" spans="1:7" ht="27" customHeight="1" thickBot="1" x14ac:dyDescent="0.45">
      <c r="A72" s="524"/>
      <c r="B72" s="524"/>
      <c r="C72" s="540"/>
      <c r="D72" s="552"/>
      <c r="E72" s="553">
        <f>COUNT(E59:E68)</f>
        <v>10</v>
      </c>
      <c r="F72" s="553">
        <f>COUNT(F59:F68)</f>
        <v>10</v>
      </c>
      <c r="G72" s="554">
        <f>COUNT(G59:G68)</f>
        <v>10</v>
      </c>
    </row>
    <row r="73" spans="1:7" ht="18.75" customHeight="1" x14ac:dyDescent="0.3">
      <c r="A73" s="524"/>
      <c r="B73" s="454"/>
      <c r="C73" s="454"/>
      <c r="D73" s="506"/>
      <c r="E73" s="546"/>
      <c r="F73" s="454"/>
      <c r="G73" s="555"/>
    </row>
    <row r="74" spans="1:7" ht="18.75" customHeight="1" x14ac:dyDescent="0.3">
      <c r="A74" s="467" t="s">
        <v>140</v>
      </c>
      <c r="B74" s="468" t="s">
        <v>106</v>
      </c>
      <c r="C74" s="730" t="str">
        <f>B20</f>
        <v>S-Amlodipine besilate equivalent to s-amlodopine 2.5mg</v>
      </c>
      <c r="D74" s="730"/>
      <c r="E74" s="454" t="s">
        <v>107</v>
      </c>
      <c r="F74" s="454"/>
      <c r="G74" s="557">
        <f>G70</f>
        <v>96.805030826543117</v>
      </c>
    </row>
    <row r="75" spans="1:7" ht="18.75" customHeight="1" x14ac:dyDescent="0.3">
      <c r="A75" s="467"/>
      <c r="B75" s="468"/>
      <c r="C75" s="471"/>
      <c r="D75" s="471"/>
      <c r="E75" s="454"/>
      <c r="F75" s="454"/>
      <c r="G75" s="558"/>
    </row>
    <row r="76" spans="1:7" ht="18.75" customHeight="1" x14ac:dyDescent="0.3">
      <c r="A76" s="455" t="s">
        <v>1</v>
      </c>
      <c r="B76" s="466" t="s">
        <v>141</v>
      </c>
      <c r="C76" s="454"/>
      <c r="D76" s="454"/>
      <c r="E76" s="454"/>
      <c r="F76" s="454"/>
      <c r="G76" s="524"/>
    </row>
    <row r="77" spans="1:7" ht="18.75" customHeight="1" x14ac:dyDescent="0.3">
      <c r="A77" s="455"/>
      <c r="B77" s="521"/>
      <c r="C77" s="454"/>
      <c r="D77" s="454"/>
      <c r="E77" s="454"/>
      <c r="F77" s="454"/>
      <c r="G77" s="524"/>
    </row>
    <row r="78" spans="1:7" ht="18.75" customHeight="1" x14ac:dyDescent="0.3">
      <c r="A78" s="524"/>
      <c r="B78" s="737" t="s">
        <v>142</v>
      </c>
      <c r="C78" s="738"/>
      <c r="D78" s="454"/>
      <c r="E78" s="524"/>
      <c r="F78" s="524"/>
      <c r="G78" s="524"/>
    </row>
    <row r="79" spans="1:7" ht="18.75" customHeight="1" x14ac:dyDescent="0.3">
      <c r="A79" s="524"/>
      <c r="B79" s="559" t="s">
        <v>42</v>
      </c>
      <c r="C79" s="560">
        <f>G70</f>
        <v>96.805030826543117</v>
      </c>
      <c r="D79" s="454"/>
      <c r="E79" s="524"/>
      <c r="F79" s="524"/>
      <c r="G79" s="524"/>
    </row>
    <row r="80" spans="1:7" ht="26.25" customHeight="1" x14ac:dyDescent="0.4">
      <c r="A80" s="524"/>
      <c r="B80" s="559" t="s">
        <v>143</v>
      </c>
      <c r="C80" s="561">
        <v>2.4</v>
      </c>
      <c r="D80" s="454"/>
      <c r="E80" s="524"/>
      <c r="F80" s="524"/>
      <c r="G80" s="524"/>
    </row>
    <row r="81" spans="1:7" ht="18.75" customHeight="1" x14ac:dyDescent="0.3">
      <c r="A81" s="524"/>
      <c r="B81" s="559" t="s">
        <v>144</v>
      </c>
      <c r="C81" s="560">
        <f>STDEV(G59:G68)</f>
        <v>6.2270992446327895</v>
      </c>
      <c r="D81" s="454"/>
      <c r="E81" s="524"/>
      <c r="F81" s="524"/>
      <c r="G81" s="524"/>
    </row>
    <row r="82" spans="1:7" ht="18.75" customHeight="1" x14ac:dyDescent="0.3">
      <c r="A82" s="524"/>
      <c r="B82" s="559" t="s">
        <v>145</v>
      </c>
      <c r="C82" s="560">
        <f>IF(OR(G70&lt;98.5,G70&gt;101.5),(IF(98.5&gt;G70,98.5,101.5)),C79)</f>
        <v>98.5</v>
      </c>
      <c r="D82" s="454"/>
      <c r="E82" s="524"/>
      <c r="F82" s="524"/>
      <c r="G82" s="524"/>
    </row>
    <row r="83" spans="1:7" ht="18.75" customHeight="1" x14ac:dyDescent="0.3">
      <c r="A83" s="524"/>
      <c r="B83" s="559" t="s">
        <v>146</v>
      </c>
      <c r="C83" s="562">
        <f>ABS(C82-C79)+(C80*C81)</f>
        <v>16.640007360575577</v>
      </c>
      <c r="D83" s="454"/>
      <c r="E83" s="524"/>
      <c r="F83" s="524"/>
      <c r="G83" s="524"/>
    </row>
    <row r="84" spans="1:7" ht="18.75" customHeight="1" x14ac:dyDescent="0.3">
      <c r="A84" s="522"/>
      <c r="B84" s="563"/>
      <c r="C84" s="454"/>
      <c r="D84" s="454"/>
      <c r="E84" s="454"/>
      <c r="F84" s="454"/>
      <c r="G84" s="454"/>
    </row>
    <row r="85" spans="1:7" ht="18.75" customHeight="1" x14ac:dyDescent="0.3">
      <c r="A85" s="466" t="s">
        <v>1</v>
      </c>
      <c r="B85" s="465"/>
      <c r="C85" s="454"/>
      <c r="D85" s="454"/>
      <c r="E85" s="454"/>
      <c r="F85" s="454"/>
      <c r="G85" s="454"/>
    </row>
    <row r="86" spans="1:7" ht="26.25" customHeight="1" x14ac:dyDescent="0.4">
      <c r="A86" s="467" t="s">
        <v>4</v>
      </c>
      <c r="B86" s="739"/>
      <c r="C86" s="739"/>
      <c r="D86" s="454"/>
      <c r="E86" s="454"/>
      <c r="F86" s="454"/>
      <c r="G86" s="454"/>
    </row>
    <row r="87" spans="1:7" ht="26.25" customHeight="1" x14ac:dyDescent="0.4">
      <c r="A87" s="468" t="s">
        <v>47</v>
      </c>
      <c r="B87" s="740"/>
      <c r="C87" s="740"/>
      <c r="D87" s="454"/>
      <c r="E87" s="454"/>
      <c r="F87" s="454"/>
      <c r="G87" s="454"/>
    </row>
    <row r="88" spans="1:7" ht="27" customHeight="1" thickBot="1" x14ac:dyDescent="0.45">
      <c r="A88" s="468" t="s">
        <v>6</v>
      </c>
      <c r="B88" s="469">
        <v>99.21</v>
      </c>
      <c r="C88" s="454"/>
      <c r="D88" s="454"/>
      <c r="E88" s="454"/>
      <c r="F88" s="454"/>
      <c r="G88" s="454"/>
    </row>
    <row r="89" spans="1:7" ht="27" customHeight="1" thickBot="1" x14ac:dyDescent="0.45">
      <c r="A89" s="468" t="s">
        <v>48</v>
      </c>
      <c r="B89" s="470">
        <v>0</v>
      </c>
      <c r="C89" s="734" t="s">
        <v>130</v>
      </c>
      <c r="D89" s="735"/>
      <c r="E89" s="735"/>
      <c r="F89" s="735"/>
      <c r="G89" s="736"/>
    </row>
    <row r="90" spans="1:7" ht="19.5" customHeight="1" thickBot="1" x14ac:dyDescent="0.35">
      <c r="A90" s="468" t="s">
        <v>50</v>
      </c>
      <c r="B90" s="471">
        <f>B88-B89</f>
        <v>99.21</v>
      </c>
      <c r="C90" s="472"/>
      <c r="D90" s="472"/>
      <c r="E90" s="472"/>
      <c r="F90" s="472"/>
      <c r="G90" s="472"/>
    </row>
    <row r="91" spans="1:7" ht="27" customHeight="1" thickBot="1" x14ac:dyDescent="0.45">
      <c r="A91" s="468" t="s">
        <v>51</v>
      </c>
      <c r="B91" s="473">
        <v>408.88</v>
      </c>
      <c r="C91" s="734" t="s">
        <v>52</v>
      </c>
      <c r="D91" s="735"/>
      <c r="E91" s="735"/>
      <c r="F91" s="735"/>
      <c r="G91" s="736"/>
    </row>
    <row r="92" spans="1:7" ht="27" customHeight="1" thickBot="1" x14ac:dyDescent="0.45">
      <c r="A92" s="468" t="s">
        <v>53</v>
      </c>
      <c r="B92" s="473">
        <v>567.04999999999995</v>
      </c>
      <c r="C92" s="734" t="s">
        <v>54</v>
      </c>
      <c r="D92" s="735"/>
      <c r="E92" s="735"/>
      <c r="F92" s="735"/>
      <c r="G92" s="736"/>
    </row>
    <row r="93" spans="1:7" ht="18.75" customHeight="1" x14ac:dyDescent="0.3">
      <c r="A93" s="468"/>
      <c r="B93" s="474"/>
      <c r="C93" s="475"/>
      <c r="D93" s="475"/>
      <c r="E93" s="475"/>
      <c r="F93" s="475"/>
      <c r="G93" s="475"/>
    </row>
    <row r="94" spans="1:7" ht="18.75" customHeight="1" x14ac:dyDescent="0.3">
      <c r="A94" s="468" t="s">
        <v>55</v>
      </c>
      <c r="B94" s="476">
        <f>B91/B92</f>
        <v>0.72106516180231028</v>
      </c>
      <c r="C94" s="454" t="s">
        <v>56</v>
      </c>
      <c r="D94" s="454"/>
      <c r="E94" s="454"/>
      <c r="F94" s="454"/>
      <c r="G94" s="454"/>
    </row>
    <row r="95" spans="1:7" ht="19.5" customHeight="1" thickBot="1" x14ac:dyDescent="0.35">
      <c r="A95" s="468"/>
      <c r="B95" s="471"/>
      <c r="C95" s="477"/>
      <c r="D95" s="477"/>
      <c r="E95" s="477"/>
      <c r="F95" s="477"/>
      <c r="G95" s="454"/>
    </row>
    <row r="96" spans="1:7" ht="27" customHeight="1" thickBot="1" x14ac:dyDescent="0.45">
      <c r="A96" s="478" t="s">
        <v>131</v>
      </c>
      <c r="B96" s="479">
        <v>100</v>
      </c>
      <c r="C96" s="454"/>
      <c r="D96" s="731" t="s">
        <v>58</v>
      </c>
      <c r="E96" s="732"/>
      <c r="F96" s="731" t="s">
        <v>59</v>
      </c>
      <c r="G96" s="732"/>
    </row>
    <row r="97" spans="1:7" ht="26.25" customHeight="1" x14ac:dyDescent="0.4">
      <c r="A97" s="480" t="s">
        <v>60</v>
      </c>
      <c r="B97" s="481">
        <v>10</v>
      </c>
      <c r="C97" s="482" t="s">
        <v>61</v>
      </c>
      <c r="D97" s="483" t="s">
        <v>62</v>
      </c>
      <c r="E97" s="484" t="s">
        <v>63</v>
      </c>
      <c r="F97" s="483" t="s">
        <v>62</v>
      </c>
      <c r="G97" s="485" t="s">
        <v>63</v>
      </c>
    </row>
    <row r="98" spans="1:7" ht="26.25" customHeight="1" x14ac:dyDescent="0.4">
      <c r="A98" s="480" t="s">
        <v>65</v>
      </c>
      <c r="B98" s="481">
        <v>100</v>
      </c>
      <c r="C98" s="486">
        <v>1</v>
      </c>
      <c r="D98" s="487">
        <v>24065730</v>
      </c>
      <c r="E98" s="488">
        <f>IF(ISBLANK(D98),"-",$D$108/$D$105*D98)</f>
        <v>30144277.735441457</v>
      </c>
      <c r="F98" s="487">
        <v>21711384</v>
      </c>
      <c r="G98" s="489">
        <f>IF(ISBLANK(F98),"-",$D$108/$F$105*F98)</f>
        <v>29901398.680552926</v>
      </c>
    </row>
    <row r="99" spans="1:7" ht="26.25" customHeight="1" x14ac:dyDescent="0.4">
      <c r="A99" s="480" t="s">
        <v>66</v>
      </c>
      <c r="B99" s="481">
        <v>1</v>
      </c>
      <c r="C99" s="490">
        <v>2</v>
      </c>
      <c r="D99" s="491">
        <v>24087537</v>
      </c>
      <c r="E99" s="492">
        <f>IF(ISBLANK(D99),"-",$D$108/$D$105*D99)</f>
        <v>30171592.770745885</v>
      </c>
      <c r="F99" s="491">
        <v>21744945</v>
      </c>
      <c r="G99" s="493">
        <f>IF(ISBLANK(F99),"-",$D$108/$F$105*F99)</f>
        <v>29947619.632709548</v>
      </c>
    </row>
    <row r="100" spans="1:7" ht="26.25" customHeight="1" x14ac:dyDescent="0.4">
      <c r="A100" s="480" t="s">
        <v>67</v>
      </c>
      <c r="B100" s="481">
        <v>1</v>
      </c>
      <c r="C100" s="490">
        <v>3</v>
      </c>
      <c r="D100" s="491">
        <v>24098666</v>
      </c>
      <c r="E100" s="492">
        <f>IF(ISBLANK(D100),"-",$D$108/$D$105*D100)</f>
        <v>30185532.745428462</v>
      </c>
      <c r="F100" s="491">
        <v>21722128</v>
      </c>
      <c r="G100" s="493">
        <f>IF(ISBLANK(F100),"-",$D$108/$F$105*F100)</f>
        <v>29916195.555198219</v>
      </c>
    </row>
    <row r="101" spans="1:7" ht="26.25" customHeight="1" x14ac:dyDescent="0.4">
      <c r="A101" s="480" t="s">
        <v>68</v>
      </c>
      <c r="B101" s="481">
        <v>1</v>
      </c>
      <c r="C101" s="494">
        <v>4</v>
      </c>
      <c r="D101" s="495"/>
      <c r="E101" s="496" t="str">
        <f>IF(ISBLANK(D101),"-",$D$108/$D$105*D101)</f>
        <v>-</v>
      </c>
      <c r="F101" s="495"/>
      <c r="G101" s="497" t="str">
        <f>IF(ISBLANK(F101),"-",$D$108/$F$105*F101)</f>
        <v>-</v>
      </c>
    </row>
    <row r="102" spans="1:7" ht="27" customHeight="1" thickBot="1" x14ac:dyDescent="0.45">
      <c r="A102" s="480" t="s">
        <v>69</v>
      </c>
      <c r="B102" s="481">
        <v>1</v>
      </c>
      <c r="C102" s="498" t="s">
        <v>70</v>
      </c>
      <c r="D102" s="564">
        <f>AVERAGE(D98:D101)</f>
        <v>24083977.666666668</v>
      </c>
      <c r="E102" s="500">
        <f>AVERAGE(E98:E101)</f>
        <v>30167134.41720527</v>
      </c>
      <c r="F102" s="499">
        <f>AVERAGE(F98:F101)</f>
        <v>21726152.333333332</v>
      </c>
      <c r="G102" s="501">
        <f>AVERAGE(G98:G101)</f>
        <v>29921737.956153568</v>
      </c>
    </row>
    <row r="103" spans="1:7" ht="26.25" customHeight="1" x14ac:dyDescent="0.4">
      <c r="A103" s="480" t="s">
        <v>71</v>
      </c>
      <c r="B103" s="481">
        <v>1</v>
      </c>
      <c r="C103" s="502" t="s">
        <v>112</v>
      </c>
      <c r="D103" s="503">
        <v>22.32</v>
      </c>
      <c r="E103" s="454"/>
      <c r="F103" s="503">
        <v>20.3</v>
      </c>
      <c r="G103" s="454"/>
    </row>
    <row r="104" spans="1:7" ht="26.25" customHeight="1" x14ac:dyDescent="0.4">
      <c r="A104" s="480" t="s">
        <v>73</v>
      </c>
      <c r="B104" s="481">
        <v>1</v>
      </c>
      <c r="C104" s="504" t="s">
        <v>113</v>
      </c>
      <c r="D104" s="505">
        <f>D103*$B$34</f>
        <v>16.094174411427566</v>
      </c>
      <c r="E104" s="506"/>
      <c r="F104" s="505">
        <f>F103*$B$34</f>
        <v>14.637622784586899</v>
      </c>
      <c r="G104" s="454"/>
    </row>
    <row r="105" spans="1:7" ht="19.5" customHeight="1" thickBot="1" x14ac:dyDescent="0.35">
      <c r="A105" s="480" t="s">
        <v>75</v>
      </c>
      <c r="B105" s="507">
        <f>(B104/B103)*(B102/B101)*(B100/B99)*(B98/B97)*B96</f>
        <v>1000</v>
      </c>
      <c r="C105" s="504" t="s">
        <v>76</v>
      </c>
      <c r="D105" s="508">
        <f>D104*$B$30/100</f>
        <v>15.967030433577287</v>
      </c>
      <c r="E105" s="509"/>
      <c r="F105" s="508">
        <f>F104*$B$30/100</f>
        <v>14.521985564588661</v>
      </c>
      <c r="G105" s="454"/>
    </row>
    <row r="106" spans="1:7" ht="19.5" customHeight="1" thickBot="1" x14ac:dyDescent="0.35">
      <c r="A106" s="726" t="s">
        <v>77</v>
      </c>
      <c r="B106" s="727"/>
      <c r="C106" s="504" t="s">
        <v>78</v>
      </c>
      <c r="D106" s="505">
        <f>D105/$B$45</f>
        <v>1.5967030433577289E-2</v>
      </c>
      <c r="E106" s="509"/>
      <c r="F106" s="510">
        <f>F105/$B$45</f>
        <v>1.4521985564588662E-2</v>
      </c>
      <c r="G106" s="454"/>
    </row>
    <row r="107" spans="1:7" ht="27" customHeight="1" thickBot="1" x14ac:dyDescent="0.45">
      <c r="A107" s="728"/>
      <c r="B107" s="729"/>
      <c r="C107" s="511" t="s">
        <v>132</v>
      </c>
      <c r="D107" s="512">
        <v>0.02</v>
      </c>
      <c r="E107" s="454"/>
      <c r="F107" s="513"/>
      <c r="G107" s="454"/>
    </row>
    <row r="108" spans="1:7" ht="18.75" customHeight="1" x14ac:dyDescent="0.3">
      <c r="A108" s="454"/>
      <c r="B108" s="454"/>
      <c r="C108" s="514" t="s">
        <v>80</v>
      </c>
      <c r="D108" s="508">
        <f>D107*$B$45</f>
        <v>20</v>
      </c>
      <c r="E108" s="454"/>
      <c r="F108" s="513"/>
      <c r="G108" s="454"/>
    </row>
    <row r="109" spans="1:7" ht="19.5" customHeight="1" thickBot="1" x14ac:dyDescent="0.35">
      <c r="A109" s="454"/>
      <c r="B109" s="454"/>
      <c r="C109" s="468" t="s">
        <v>81</v>
      </c>
      <c r="D109" s="515">
        <f>D108/B94</f>
        <v>27.7367442770495</v>
      </c>
      <c r="E109" s="454"/>
      <c r="F109" s="513"/>
      <c r="G109" s="454"/>
    </row>
    <row r="110" spans="1:7" ht="18.75" customHeight="1" x14ac:dyDescent="0.3">
      <c r="A110" s="454"/>
      <c r="B110" s="454"/>
      <c r="C110" s="478" t="s">
        <v>82</v>
      </c>
      <c r="D110" s="516">
        <f>AVERAGE(E98:E101,G98:G101)</f>
        <v>30044436.186679419</v>
      </c>
      <c r="E110" s="454"/>
      <c r="F110" s="517"/>
      <c r="G110" s="454"/>
    </row>
    <row r="111" spans="1:7" ht="18.75" customHeight="1" x14ac:dyDescent="0.3">
      <c r="A111" s="454"/>
      <c r="B111" s="454"/>
      <c r="C111" s="480" t="s">
        <v>83</v>
      </c>
      <c r="D111" s="518">
        <f>STDEV(E98:E101,G98:G101)/D110</f>
        <v>4.5228139610579898E-3</v>
      </c>
      <c r="E111" s="454"/>
      <c r="F111" s="517"/>
      <c r="G111" s="454"/>
    </row>
    <row r="112" spans="1:7" ht="19.5" customHeight="1" thickBot="1" x14ac:dyDescent="0.35">
      <c r="A112" s="454"/>
      <c r="B112" s="454"/>
      <c r="C112" s="519" t="s">
        <v>19</v>
      </c>
      <c r="D112" s="520">
        <f>COUNT(E98:E101,G98:G101)</f>
        <v>6</v>
      </c>
      <c r="E112" s="454"/>
      <c r="F112" s="517"/>
      <c r="G112" s="454"/>
    </row>
    <row r="113" spans="1:7" ht="18.75" customHeight="1" x14ac:dyDescent="0.3">
      <c r="A113" s="454"/>
      <c r="B113" s="454"/>
      <c r="C113" s="454"/>
      <c r="D113" s="454"/>
      <c r="E113" s="454"/>
      <c r="F113" s="454"/>
      <c r="G113" s="454"/>
    </row>
    <row r="114" spans="1:7" ht="18.75" customHeight="1" x14ac:dyDescent="0.3">
      <c r="A114" s="455" t="s">
        <v>1</v>
      </c>
      <c r="B114" s="521" t="s">
        <v>84</v>
      </c>
      <c r="C114" s="454"/>
      <c r="D114" s="454"/>
      <c r="E114" s="454"/>
      <c r="F114" s="454"/>
      <c r="G114" s="454"/>
    </row>
    <row r="115" spans="1:7" ht="17.25" customHeight="1" thickBot="1" x14ac:dyDescent="0.35">
      <c r="A115" s="523"/>
      <c r="B115" s="523"/>
      <c r="C115" s="523"/>
      <c r="D115" s="524"/>
      <c r="E115" s="524"/>
      <c r="F115" s="524"/>
      <c r="G115" s="524"/>
    </row>
    <row r="116" spans="1:7" ht="57.75" customHeight="1" x14ac:dyDescent="0.4">
      <c r="A116" s="478" t="s">
        <v>133</v>
      </c>
      <c r="B116" s="565">
        <v>50</v>
      </c>
      <c r="C116" s="525" t="s">
        <v>134</v>
      </c>
      <c r="D116" s="566" t="s">
        <v>135</v>
      </c>
      <c r="E116" s="527" t="s">
        <v>136</v>
      </c>
      <c r="F116" s="528" t="s">
        <v>137</v>
      </c>
      <c r="G116" s="529" t="s">
        <v>138</v>
      </c>
    </row>
    <row r="117" spans="1:7" ht="26.25" customHeight="1" x14ac:dyDescent="0.4">
      <c r="A117" s="480" t="s">
        <v>60</v>
      </c>
      <c r="B117" s="567">
        <v>4</v>
      </c>
      <c r="C117" s="568">
        <v>1</v>
      </c>
      <c r="D117" s="569">
        <v>32779816</v>
      </c>
      <c r="E117" s="532">
        <f t="shared" ref="E117:E136" si="3">IF(ISBLANK(D117),"-",D117/$D$110*$D$107*$B$125)</f>
        <v>2.7276111786825061</v>
      </c>
      <c r="F117" s="533">
        <f t="shared" ref="F117:F136" si="4">IF(ISBLANK(D117),"-",E117/$E$138*100)</f>
        <v>106.14286790731046</v>
      </c>
      <c r="G117" s="534">
        <f t="shared" ref="G117:G136" si="5">IF(ISBLANK(D117),"-",E117/$B$56*100)</f>
        <v>109.10444714730025</v>
      </c>
    </row>
    <row r="118" spans="1:7" ht="26.25" customHeight="1" x14ac:dyDescent="0.4">
      <c r="A118" s="480" t="s">
        <v>65</v>
      </c>
      <c r="B118" s="567">
        <v>10</v>
      </c>
      <c r="C118" s="570">
        <v>2</v>
      </c>
      <c r="D118" s="571">
        <v>32310723</v>
      </c>
      <c r="E118" s="537">
        <f t="shared" si="3"/>
        <v>2.6885779116671662</v>
      </c>
      <c r="F118" s="538">
        <f t="shared" si="4"/>
        <v>104.62391867540374</v>
      </c>
      <c r="G118" s="539">
        <f t="shared" si="5"/>
        <v>107.54311646668664</v>
      </c>
    </row>
    <row r="119" spans="1:7" ht="26.25" customHeight="1" x14ac:dyDescent="0.4">
      <c r="A119" s="480" t="s">
        <v>66</v>
      </c>
      <c r="B119" s="567">
        <v>1</v>
      </c>
      <c r="C119" s="570">
        <v>3</v>
      </c>
      <c r="D119" s="571">
        <v>30913364</v>
      </c>
      <c r="E119" s="537">
        <f t="shared" si="3"/>
        <v>2.5723035546350039</v>
      </c>
      <c r="F119" s="538">
        <f t="shared" si="4"/>
        <v>100.09919249158104</v>
      </c>
      <c r="G119" s="539">
        <f t="shared" si="5"/>
        <v>102.89214218540015</v>
      </c>
    </row>
    <row r="120" spans="1:7" ht="26.25" customHeight="1" x14ac:dyDescent="0.4">
      <c r="A120" s="480" t="s">
        <v>67</v>
      </c>
      <c r="B120" s="567">
        <v>1</v>
      </c>
      <c r="C120" s="570">
        <v>4</v>
      </c>
      <c r="D120" s="571">
        <v>31243299</v>
      </c>
      <c r="E120" s="537">
        <f t="shared" si="3"/>
        <v>2.5997574730535393</v>
      </c>
      <c r="F120" s="538">
        <f t="shared" si="4"/>
        <v>101.16754037745686</v>
      </c>
      <c r="G120" s="539">
        <f t="shared" si="5"/>
        <v>103.99029892214158</v>
      </c>
    </row>
    <row r="121" spans="1:7" ht="26.25" customHeight="1" x14ac:dyDescent="0.4">
      <c r="A121" s="480" t="s">
        <v>68</v>
      </c>
      <c r="B121" s="567">
        <v>1</v>
      </c>
      <c r="C121" s="570">
        <v>5</v>
      </c>
      <c r="D121" s="571">
        <v>29676619</v>
      </c>
      <c r="E121" s="537">
        <f t="shared" si="3"/>
        <v>2.4693939017199384</v>
      </c>
      <c r="F121" s="538">
        <f t="shared" si="4"/>
        <v>96.094543375489977</v>
      </c>
      <c r="G121" s="539">
        <f t="shared" si="5"/>
        <v>98.775756068797534</v>
      </c>
    </row>
    <row r="122" spans="1:7" ht="26.25" customHeight="1" x14ac:dyDescent="0.4">
      <c r="A122" s="480" t="s">
        <v>69</v>
      </c>
      <c r="B122" s="567">
        <v>1</v>
      </c>
      <c r="C122" s="570">
        <v>6</v>
      </c>
      <c r="D122" s="571">
        <v>30474621</v>
      </c>
      <c r="E122" s="537">
        <f t="shared" si="3"/>
        <v>2.5357957136096392</v>
      </c>
      <c r="F122" s="538">
        <f t="shared" si="4"/>
        <v>98.67851824819121</v>
      </c>
      <c r="G122" s="539">
        <f t="shared" si="5"/>
        <v>101.43182854438557</v>
      </c>
    </row>
    <row r="123" spans="1:7" ht="26.25" customHeight="1" x14ac:dyDescent="0.4">
      <c r="A123" s="480" t="s">
        <v>71</v>
      </c>
      <c r="B123" s="567">
        <v>1</v>
      </c>
      <c r="C123" s="570">
        <v>7</v>
      </c>
      <c r="D123" s="571">
        <v>31034546</v>
      </c>
      <c r="E123" s="537">
        <f t="shared" si="3"/>
        <v>2.5823871187970204</v>
      </c>
      <c r="F123" s="538">
        <f t="shared" si="4"/>
        <v>100.49158654952033</v>
      </c>
      <c r="G123" s="539">
        <f t="shared" si="5"/>
        <v>103.29548475188082</v>
      </c>
    </row>
    <row r="124" spans="1:7" ht="26.25" customHeight="1" x14ac:dyDescent="0.4">
      <c r="A124" s="480" t="s">
        <v>73</v>
      </c>
      <c r="B124" s="567">
        <v>1</v>
      </c>
      <c r="C124" s="570">
        <v>8</v>
      </c>
      <c r="D124" s="571">
        <v>29839677</v>
      </c>
      <c r="E124" s="537">
        <f t="shared" si="3"/>
        <v>2.4829619712775473</v>
      </c>
      <c r="F124" s="538">
        <f t="shared" si="4"/>
        <v>96.622534251193201</v>
      </c>
      <c r="G124" s="539">
        <f t="shared" si="5"/>
        <v>99.318478851101887</v>
      </c>
    </row>
    <row r="125" spans="1:7" ht="27" customHeight="1" thickBot="1" x14ac:dyDescent="0.45">
      <c r="A125" s="480" t="s">
        <v>75</v>
      </c>
      <c r="B125" s="572">
        <f>(B124/B123)*(B122/B121)*(B120/B119)*(B118/B117)*B116</f>
        <v>125</v>
      </c>
      <c r="C125" s="570">
        <v>9</v>
      </c>
      <c r="D125" s="571">
        <v>30107631</v>
      </c>
      <c r="E125" s="537">
        <f t="shared" si="3"/>
        <v>2.5052584456010365</v>
      </c>
      <c r="F125" s="538">
        <f t="shared" si="4"/>
        <v>97.490184210766984</v>
      </c>
      <c r="G125" s="539">
        <f t="shared" si="5"/>
        <v>100.21033782404145</v>
      </c>
    </row>
    <row r="126" spans="1:7" ht="26.25" customHeight="1" x14ac:dyDescent="0.4">
      <c r="A126" s="726" t="s">
        <v>77</v>
      </c>
      <c r="B126" s="727"/>
      <c r="C126" s="570">
        <v>10</v>
      </c>
      <c r="D126" s="571">
        <v>30448150</v>
      </c>
      <c r="E126" s="537">
        <f t="shared" si="3"/>
        <v>2.5335930595279046</v>
      </c>
      <c r="F126" s="538">
        <f t="shared" si="4"/>
        <v>98.592803677481783</v>
      </c>
      <c r="G126" s="539">
        <f t="shared" si="5"/>
        <v>101.34372238111618</v>
      </c>
    </row>
    <row r="127" spans="1:7" ht="27" customHeight="1" thickBot="1" x14ac:dyDescent="0.45">
      <c r="A127" s="728"/>
      <c r="B127" s="729"/>
      <c r="C127" s="570">
        <v>11</v>
      </c>
      <c r="D127" s="571">
        <v>31065782</v>
      </c>
      <c r="E127" s="537">
        <f t="shared" si="3"/>
        <v>2.584986268919685</v>
      </c>
      <c r="F127" s="538">
        <f t="shared" si="4"/>
        <v>100.5927304553297</v>
      </c>
      <c r="G127" s="539">
        <f t="shared" si="5"/>
        <v>103.3994507567874</v>
      </c>
    </row>
    <row r="128" spans="1:7" ht="26.25" customHeight="1" x14ac:dyDescent="0.4">
      <c r="A128" s="573"/>
      <c r="B128" s="574"/>
      <c r="C128" s="570">
        <v>12</v>
      </c>
      <c r="D128" s="571">
        <v>32320373</v>
      </c>
      <c r="E128" s="537">
        <f t="shared" si="3"/>
        <v>2.6893808889588722</v>
      </c>
      <c r="F128" s="538">
        <f t="shared" si="4"/>
        <v>104.65516591227981</v>
      </c>
      <c r="G128" s="539">
        <f t="shared" si="5"/>
        <v>107.57523555835489</v>
      </c>
    </row>
    <row r="129" spans="1:7" ht="26.25" customHeight="1" x14ac:dyDescent="0.4">
      <c r="A129" s="573"/>
      <c r="B129" s="574"/>
      <c r="C129" s="570">
        <v>13</v>
      </c>
      <c r="D129" s="571">
        <v>30897099</v>
      </c>
      <c r="E129" s="537">
        <f t="shared" si="3"/>
        <v>2.5709501426505899</v>
      </c>
      <c r="F129" s="538">
        <f t="shared" si="4"/>
        <v>100.0465255166806</v>
      </c>
      <c r="G129" s="539">
        <f t="shared" si="5"/>
        <v>102.83800570602359</v>
      </c>
    </row>
    <row r="130" spans="1:7" ht="26.25" customHeight="1" x14ac:dyDescent="0.4">
      <c r="A130" s="573"/>
      <c r="B130" s="574"/>
      <c r="C130" s="570">
        <v>14</v>
      </c>
      <c r="D130" s="571">
        <v>30268832</v>
      </c>
      <c r="E130" s="537">
        <f t="shared" si="3"/>
        <v>2.5186719940362932</v>
      </c>
      <c r="F130" s="538">
        <f t="shared" si="4"/>
        <v>98.012162017156328</v>
      </c>
      <c r="G130" s="539">
        <f t="shared" si="5"/>
        <v>100.74687976145174</v>
      </c>
    </row>
    <row r="131" spans="1:7" ht="26.25" customHeight="1" x14ac:dyDescent="0.4">
      <c r="A131" s="573"/>
      <c r="B131" s="574"/>
      <c r="C131" s="570">
        <v>15</v>
      </c>
      <c r="D131" s="571">
        <v>31296985</v>
      </c>
      <c r="E131" s="537">
        <f t="shared" si="3"/>
        <v>2.6042246895180479</v>
      </c>
      <c r="F131" s="538">
        <f t="shared" si="4"/>
        <v>101.34137863226805</v>
      </c>
      <c r="G131" s="539">
        <f t="shared" si="5"/>
        <v>104.1689875807219</v>
      </c>
    </row>
    <row r="132" spans="1:7" ht="26.25" customHeight="1" x14ac:dyDescent="0.4">
      <c r="A132" s="573"/>
      <c r="B132" s="574"/>
      <c r="C132" s="570">
        <v>16</v>
      </c>
      <c r="D132" s="571">
        <v>30807026</v>
      </c>
      <c r="E132" s="537">
        <f t="shared" si="3"/>
        <v>2.5634551609308187</v>
      </c>
      <c r="F132" s="538">
        <f t="shared" si="4"/>
        <v>99.75486413148505</v>
      </c>
      <c r="G132" s="539">
        <f t="shared" si="5"/>
        <v>102.53820643723274</v>
      </c>
    </row>
    <row r="133" spans="1:7" ht="26.25" customHeight="1" x14ac:dyDescent="0.4">
      <c r="A133" s="573"/>
      <c r="B133" s="574"/>
      <c r="C133" s="570">
        <v>17</v>
      </c>
      <c r="D133" s="571">
        <v>31251228</v>
      </c>
      <c r="E133" s="537">
        <f t="shared" si="3"/>
        <v>2.6004172457940506</v>
      </c>
      <c r="F133" s="538">
        <f t="shared" si="4"/>
        <v>101.19321492058538</v>
      </c>
      <c r="G133" s="539">
        <f t="shared" si="5"/>
        <v>104.01668983176202</v>
      </c>
    </row>
    <row r="134" spans="1:7" ht="26.25" customHeight="1" x14ac:dyDescent="0.4">
      <c r="A134" s="573"/>
      <c r="B134" s="574"/>
      <c r="C134" s="570">
        <v>18</v>
      </c>
      <c r="D134" s="571">
        <v>30409039</v>
      </c>
      <c r="E134" s="537">
        <f t="shared" si="3"/>
        <v>2.530338630009159</v>
      </c>
      <c r="F134" s="538">
        <f t="shared" si="4"/>
        <v>98.466160083548161</v>
      </c>
      <c r="G134" s="539">
        <f t="shared" si="5"/>
        <v>101.21354520036635</v>
      </c>
    </row>
    <row r="135" spans="1:7" ht="26.25" customHeight="1" x14ac:dyDescent="0.4">
      <c r="A135" s="573"/>
      <c r="B135" s="574"/>
      <c r="C135" s="570">
        <v>19</v>
      </c>
      <c r="D135" s="571">
        <v>29844291</v>
      </c>
      <c r="E135" s="537">
        <f t="shared" si="3"/>
        <v>2.4833459025960889</v>
      </c>
      <c r="F135" s="538">
        <f t="shared" si="4"/>
        <v>96.637474639892275</v>
      </c>
      <c r="G135" s="539">
        <f t="shared" si="5"/>
        <v>99.333836103843552</v>
      </c>
    </row>
    <row r="136" spans="1:7" ht="26.25" customHeight="1" x14ac:dyDescent="0.4">
      <c r="A136" s="573"/>
      <c r="B136" s="574"/>
      <c r="C136" s="575">
        <v>20</v>
      </c>
      <c r="D136" s="576">
        <v>30665512</v>
      </c>
      <c r="E136" s="577">
        <f t="shared" si="3"/>
        <v>2.5516797693807236</v>
      </c>
      <c r="F136" s="578">
        <f t="shared" si="4"/>
        <v>99.296633926378504</v>
      </c>
      <c r="G136" s="579">
        <f t="shared" si="5"/>
        <v>102.06719077522894</v>
      </c>
    </row>
    <row r="137" spans="1:7" ht="19.5" customHeight="1" thickBot="1" x14ac:dyDescent="0.35">
      <c r="A137" s="574"/>
      <c r="B137" s="574"/>
      <c r="C137" s="535"/>
      <c r="D137" s="509"/>
      <c r="E137" s="454"/>
      <c r="F137" s="580"/>
      <c r="G137" s="581"/>
    </row>
    <row r="138" spans="1:7" ht="26.25" customHeight="1" x14ac:dyDescent="0.4">
      <c r="A138" s="524"/>
      <c r="B138" s="524"/>
      <c r="C138" s="535" t="s">
        <v>139</v>
      </c>
      <c r="D138" s="546"/>
      <c r="E138" s="582">
        <f>AVERAGE(E117:E136)</f>
        <v>2.5697545510682822</v>
      </c>
      <c r="F138" s="583">
        <f>AVERAGE(F117:F136)</f>
        <v>99.999999999999972</v>
      </c>
      <c r="G138" s="584">
        <f>AVERAGE(G117:G136)</f>
        <v>102.79018204273125</v>
      </c>
    </row>
    <row r="139" spans="1:7" ht="26.25" customHeight="1" x14ac:dyDescent="0.4">
      <c r="A139" s="524"/>
      <c r="B139" s="524"/>
      <c r="C139" s="535"/>
      <c r="D139" s="546"/>
      <c r="E139" s="585">
        <f>STDEV(E117:E136)/E138</f>
        <v>2.7225020741223491E-2</v>
      </c>
      <c r="F139" s="550">
        <f>STDEV(F117:F136)/F138</f>
        <v>2.7225020741223484E-2</v>
      </c>
      <c r="G139" s="551">
        <f>STDEV(G117:G136)/G138</f>
        <v>2.7225020741223509E-2</v>
      </c>
    </row>
    <row r="140" spans="1:7" ht="27" customHeight="1" thickBot="1" x14ac:dyDescent="0.45">
      <c r="A140" s="524"/>
      <c r="B140" s="524"/>
      <c r="C140" s="540"/>
      <c r="D140" s="552"/>
      <c r="E140" s="586">
        <f>COUNT(E117:E136)</f>
        <v>20</v>
      </c>
      <c r="F140" s="553">
        <f>COUNT(F117:F126)</f>
        <v>10</v>
      </c>
      <c r="G140" s="554">
        <f>COUNT(G117:G136)</f>
        <v>20</v>
      </c>
    </row>
    <row r="141" spans="1:7" ht="18.75" customHeight="1" x14ac:dyDescent="0.3">
      <c r="A141" s="524"/>
      <c r="B141" s="454"/>
      <c r="C141" s="454"/>
      <c r="D141" s="506"/>
      <c r="E141" s="546"/>
      <c r="F141" s="454"/>
      <c r="G141" s="555"/>
    </row>
    <row r="142" spans="1:7" ht="18.75" customHeight="1" x14ac:dyDescent="0.3">
      <c r="A142" s="467" t="s">
        <v>140</v>
      </c>
      <c r="B142" s="468" t="s">
        <v>106</v>
      </c>
      <c r="C142" s="730" t="str">
        <f>B20</f>
        <v>S-Amlodipine besilate equivalent to s-amlodopine 2.5mg</v>
      </c>
      <c r="D142" s="730"/>
      <c r="E142" s="454" t="s">
        <v>107</v>
      </c>
      <c r="F142" s="454"/>
      <c r="G142" s="557">
        <f>G138</f>
        <v>102.79018204273125</v>
      </c>
    </row>
    <row r="143" spans="1:7" ht="18.75" customHeight="1" x14ac:dyDescent="0.3">
      <c r="A143" s="467"/>
      <c r="B143" s="468"/>
      <c r="C143" s="471"/>
      <c r="D143" s="471"/>
      <c r="E143" s="454"/>
      <c r="F143" s="454"/>
      <c r="G143" s="558"/>
    </row>
    <row r="144" spans="1:7" ht="18.75" customHeight="1" x14ac:dyDescent="0.3">
      <c r="A144" s="455" t="s">
        <v>1</v>
      </c>
      <c r="B144" s="466" t="s">
        <v>141</v>
      </c>
      <c r="C144" s="454"/>
      <c r="D144" s="454"/>
      <c r="E144" s="454"/>
      <c r="F144" s="454"/>
      <c r="G144" s="524"/>
    </row>
    <row r="145" spans="1:7" ht="19.5" customHeight="1" thickBot="1" x14ac:dyDescent="0.35">
      <c r="A145" s="455"/>
      <c r="B145" s="521"/>
      <c r="C145" s="454"/>
      <c r="D145" s="454"/>
      <c r="E145" s="454"/>
      <c r="F145" s="454"/>
      <c r="G145" s="524"/>
    </row>
    <row r="146" spans="1:7" ht="18.75" customHeight="1" x14ac:dyDescent="0.3">
      <c r="A146" s="524"/>
      <c r="B146" s="731" t="s">
        <v>142</v>
      </c>
      <c r="C146" s="732"/>
      <c r="D146" s="454"/>
      <c r="E146" s="524"/>
      <c r="F146" s="524"/>
      <c r="G146" s="524"/>
    </row>
    <row r="147" spans="1:7" ht="18.75" customHeight="1" x14ac:dyDescent="0.3">
      <c r="A147" s="524"/>
      <c r="B147" s="587" t="s">
        <v>42</v>
      </c>
      <c r="C147" s="588">
        <f>AVERAGE(G59:G68,G117:G136)</f>
        <v>100.79513163733523</v>
      </c>
      <c r="D147" s="454"/>
      <c r="E147" s="524"/>
      <c r="F147" s="524"/>
      <c r="G147" s="524"/>
    </row>
    <row r="148" spans="1:7" ht="26.25" customHeight="1" x14ac:dyDescent="0.4">
      <c r="A148" s="524"/>
      <c r="B148" s="587" t="s">
        <v>143</v>
      </c>
      <c r="C148" s="589">
        <v>2</v>
      </c>
      <c r="D148" s="454"/>
      <c r="E148" s="524"/>
      <c r="F148" s="524"/>
      <c r="G148" s="524"/>
    </row>
    <row r="149" spans="1:7" ht="18.75" customHeight="1" x14ac:dyDescent="0.3">
      <c r="A149" s="524"/>
      <c r="B149" s="587" t="s">
        <v>144</v>
      </c>
      <c r="C149" s="588">
        <f>STDEV(G59:G68,G117:G136)</f>
        <v>5.0398452212795295</v>
      </c>
      <c r="D149" s="454"/>
      <c r="E149" s="524"/>
      <c r="F149" s="524"/>
      <c r="G149" s="524"/>
    </row>
    <row r="150" spans="1:7" ht="19.5" customHeight="1" thickBot="1" x14ac:dyDescent="0.35">
      <c r="A150" s="524"/>
      <c r="B150" s="590" t="s">
        <v>145</v>
      </c>
      <c r="C150" s="591">
        <f>IF(OR(G138&lt;98.5,G138&gt;101.5),(IF(98.5&gt;G138,98.5,101.5)),C147)</f>
        <v>101.5</v>
      </c>
      <c r="D150" s="454"/>
      <c r="E150" s="524"/>
      <c r="F150" s="524"/>
      <c r="G150" s="524"/>
    </row>
    <row r="151" spans="1:7" ht="18.75" customHeight="1" x14ac:dyDescent="0.3">
      <c r="A151" s="524"/>
      <c r="B151" s="592" t="s">
        <v>155</v>
      </c>
      <c r="C151" s="593">
        <f>ABS(C150-C147)+(C148*C149)</f>
        <v>10.784558805223828</v>
      </c>
      <c r="D151" s="454"/>
      <c r="E151" s="524"/>
      <c r="F151" s="524"/>
      <c r="G151" s="524"/>
    </row>
    <row r="152" spans="1:7" ht="18.75" customHeight="1" x14ac:dyDescent="0.3">
      <c r="A152" s="524"/>
      <c r="B152" s="587" t="s">
        <v>156</v>
      </c>
      <c r="C152" s="594">
        <f>(1-(0.01)*(25))*C150</f>
        <v>76.125</v>
      </c>
      <c r="D152" s="454"/>
      <c r="E152" s="524"/>
      <c r="F152" s="524"/>
      <c r="G152" s="524"/>
    </row>
    <row r="153" spans="1:7" ht="19.5" customHeight="1" thickBot="1" x14ac:dyDescent="0.35">
      <c r="A153" s="524"/>
      <c r="B153" s="595" t="s">
        <v>157</v>
      </c>
      <c r="C153" s="596">
        <f>(1+(0.01)*(25))*C150</f>
        <v>126.875</v>
      </c>
      <c r="D153" s="454"/>
      <c r="E153" s="524"/>
      <c r="F153" s="524"/>
      <c r="G153" s="524"/>
    </row>
    <row r="154" spans="1:7" ht="18.75" customHeight="1" x14ac:dyDescent="0.3">
      <c r="A154" s="524"/>
      <c r="B154" s="468"/>
      <c r="C154" s="597"/>
      <c r="D154" s="454"/>
      <c r="E154" s="524"/>
      <c r="F154" s="524"/>
      <c r="G154" s="524"/>
    </row>
    <row r="155" spans="1:7" ht="18.75" customHeight="1" x14ac:dyDescent="0.3">
      <c r="A155" s="522"/>
      <c r="B155" s="563"/>
      <c r="C155" s="454"/>
      <c r="D155" s="454"/>
      <c r="E155" s="454"/>
      <c r="F155" s="454"/>
      <c r="G155" s="454"/>
    </row>
    <row r="156" spans="1:7" ht="19.5" customHeight="1" thickBot="1" x14ac:dyDescent="0.35">
      <c r="A156" s="598"/>
      <c r="B156" s="598"/>
      <c r="C156" s="599"/>
      <c r="D156" s="599"/>
      <c r="E156" s="599"/>
      <c r="F156" s="599"/>
      <c r="G156" s="599"/>
    </row>
    <row r="157" spans="1:7" ht="18.75" customHeight="1" x14ac:dyDescent="0.3">
      <c r="A157" s="454"/>
      <c r="B157" s="733" t="s">
        <v>25</v>
      </c>
      <c r="C157" s="733"/>
      <c r="D157" s="454"/>
      <c r="E157" s="600" t="s">
        <v>26</v>
      </c>
      <c r="F157" s="601"/>
      <c r="G157" s="600" t="s">
        <v>27</v>
      </c>
    </row>
    <row r="158" spans="1:7" ht="60" customHeight="1" x14ac:dyDescent="0.3">
      <c r="A158" s="467" t="s">
        <v>28</v>
      </c>
      <c r="B158" s="602"/>
      <c r="C158" s="602"/>
      <c r="D158" s="454"/>
      <c r="E158" s="602"/>
      <c r="F158" s="454"/>
      <c r="G158" s="602"/>
    </row>
    <row r="159" spans="1:7" ht="60" customHeight="1" x14ac:dyDescent="0.3">
      <c r="A159" s="467" t="s">
        <v>29</v>
      </c>
      <c r="B159" s="603"/>
      <c r="C159" s="603"/>
      <c r="D159" s="454"/>
      <c r="E159" s="603"/>
      <c r="F159" s="454"/>
      <c r="G159" s="604"/>
    </row>
    <row r="250" spans="1:1" x14ac:dyDescent="0.2">
      <c r="A250" s="453">
        <v>5</v>
      </c>
    </row>
  </sheetData>
  <sheetProtection password="F258" sheet="1" formatColumns="0" formatRows="0" insertColumns="0" insertHyperlinks="0" deleteColumns="0" deleteRows="0" autoFilter="0" pivotTables="0"/>
  <mergeCells count="28">
    <mergeCell ref="B26:C26"/>
    <mergeCell ref="A1:G7"/>
    <mergeCell ref="A8:G14"/>
    <mergeCell ref="A16:G16"/>
    <mergeCell ref="B18:C18"/>
    <mergeCell ref="B20:C20"/>
    <mergeCell ref="B87:C87"/>
    <mergeCell ref="B27:C27"/>
    <mergeCell ref="C29:G29"/>
    <mergeCell ref="C31:G31"/>
    <mergeCell ref="C32:G32"/>
    <mergeCell ref="D36:E36"/>
    <mergeCell ref="F36:G36"/>
    <mergeCell ref="A46:B47"/>
    <mergeCell ref="A68:B69"/>
    <mergeCell ref="C74:D74"/>
    <mergeCell ref="B78:C78"/>
    <mergeCell ref="B86:C86"/>
    <mergeCell ref="A126:B127"/>
    <mergeCell ref="C142:D142"/>
    <mergeCell ref="B146:C146"/>
    <mergeCell ref="B157:C157"/>
    <mergeCell ref="C89:G89"/>
    <mergeCell ref="C91:G91"/>
    <mergeCell ref="C92:G92"/>
    <mergeCell ref="D96:E96"/>
    <mergeCell ref="F96:G96"/>
    <mergeCell ref="A106:B107"/>
  </mergeCells>
  <conditionalFormatting sqref="G117">
    <cfRule type="cellIs" dxfId="58" priority="1" operator="notBetween">
      <formula>$C$152</formula>
      <formula>$C$153</formula>
    </cfRule>
  </conditionalFormatting>
  <conditionalFormatting sqref="G118">
    <cfRule type="cellIs" dxfId="57" priority="2" operator="notBetween">
      <formula>$C$152</formula>
      <formula>$C$153</formula>
    </cfRule>
  </conditionalFormatting>
  <conditionalFormatting sqref="G119">
    <cfRule type="cellIs" dxfId="56" priority="3" operator="notBetween">
      <formula>$C$152</formula>
      <formula>$C$153</formula>
    </cfRule>
  </conditionalFormatting>
  <conditionalFormatting sqref="G120">
    <cfRule type="cellIs" dxfId="55" priority="4" operator="notBetween">
      <formula>$C$152</formula>
      <formula>$C$153</formula>
    </cfRule>
  </conditionalFormatting>
  <conditionalFormatting sqref="G121">
    <cfRule type="cellIs" dxfId="54" priority="5" operator="notBetween">
      <formula>$C$152</formula>
      <formula>$C$153</formula>
    </cfRule>
  </conditionalFormatting>
  <conditionalFormatting sqref="G122">
    <cfRule type="cellIs" dxfId="53" priority="6" operator="notBetween">
      <formula>$C$152</formula>
      <formula>$C$153</formula>
    </cfRule>
  </conditionalFormatting>
  <conditionalFormatting sqref="G123">
    <cfRule type="cellIs" dxfId="52" priority="7" operator="notBetween">
      <formula>$C$152</formula>
      <formula>$C$153</formula>
    </cfRule>
  </conditionalFormatting>
  <conditionalFormatting sqref="G124">
    <cfRule type="cellIs" dxfId="51" priority="8" operator="notBetween">
      <formula>$C$152</formula>
      <formula>$C$153</formula>
    </cfRule>
  </conditionalFormatting>
  <conditionalFormatting sqref="G125">
    <cfRule type="cellIs" dxfId="50" priority="9" operator="notBetween">
      <formula>$C$152</formula>
      <formula>$C$153</formula>
    </cfRule>
  </conditionalFormatting>
  <conditionalFormatting sqref="G126">
    <cfRule type="cellIs" dxfId="49" priority="10" operator="notBetween">
      <formula>$C$152</formula>
      <formula>$C$153</formula>
    </cfRule>
  </conditionalFormatting>
  <conditionalFormatting sqref="G127">
    <cfRule type="cellIs" dxfId="48" priority="11" operator="notBetween">
      <formula>$C$152</formula>
      <formula>$C$153</formula>
    </cfRule>
  </conditionalFormatting>
  <conditionalFormatting sqref="G128">
    <cfRule type="cellIs" dxfId="47" priority="12" operator="notBetween">
      <formula>$C$152</formula>
      <formula>$C$153</formula>
    </cfRule>
  </conditionalFormatting>
  <conditionalFormatting sqref="G129">
    <cfRule type="cellIs" dxfId="46" priority="13" operator="notBetween">
      <formula>$C$152</formula>
      <formula>$C$153</formula>
    </cfRule>
  </conditionalFormatting>
  <conditionalFormatting sqref="G130">
    <cfRule type="cellIs" dxfId="45" priority="14" operator="notBetween">
      <formula>$C$152</formula>
      <formula>$C$153</formula>
    </cfRule>
  </conditionalFormatting>
  <conditionalFormatting sqref="G131">
    <cfRule type="cellIs" dxfId="44" priority="15" operator="notBetween">
      <formula>$C$152</formula>
      <formula>$C$153</formula>
    </cfRule>
  </conditionalFormatting>
  <conditionalFormatting sqref="G132">
    <cfRule type="cellIs" dxfId="43" priority="16" operator="notBetween">
      <formula>$C$152</formula>
      <formula>$C$153</formula>
    </cfRule>
  </conditionalFormatting>
  <conditionalFormatting sqref="G133">
    <cfRule type="cellIs" dxfId="42" priority="17" operator="notBetween">
      <formula>$C$152</formula>
      <formula>$C$153</formula>
    </cfRule>
  </conditionalFormatting>
  <conditionalFormatting sqref="G134">
    <cfRule type="cellIs" dxfId="41" priority="18" operator="notBetween">
      <formula>$C$152</formula>
      <formula>$C$153</formula>
    </cfRule>
  </conditionalFormatting>
  <conditionalFormatting sqref="G135">
    <cfRule type="cellIs" dxfId="40" priority="19" operator="notBetween">
      <formula>$C$152</formula>
      <formula>$C$153</formula>
    </cfRule>
  </conditionalFormatting>
  <conditionalFormatting sqref="G136">
    <cfRule type="cellIs" dxfId="39" priority="20" operator="notBetween">
      <formula>$C$152</formula>
      <formula>$C$153</formula>
    </cfRule>
  </conditionalFormatting>
  <conditionalFormatting sqref="G59">
    <cfRule type="cellIs" dxfId="38" priority="21" operator="notBetween">
      <formula>$C$152</formula>
      <formula>$C$153</formula>
    </cfRule>
  </conditionalFormatting>
  <conditionalFormatting sqref="G60">
    <cfRule type="cellIs" dxfId="37" priority="22" operator="notBetween">
      <formula>$C$152</formula>
      <formula>$C$153</formula>
    </cfRule>
  </conditionalFormatting>
  <conditionalFormatting sqref="G61">
    <cfRule type="cellIs" dxfId="36" priority="23" operator="notBetween">
      <formula>$C$152</formula>
      <formula>$C$153</formula>
    </cfRule>
  </conditionalFormatting>
  <conditionalFormatting sqref="G62">
    <cfRule type="cellIs" dxfId="35" priority="24" operator="notBetween">
      <formula>$C$152</formula>
      <formula>$C$153</formula>
    </cfRule>
  </conditionalFormatting>
  <conditionalFormatting sqref="G63">
    <cfRule type="cellIs" dxfId="34" priority="25" operator="notBetween">
      <formula>$C$152</formula>
      <formula>$C$153</formula>
    </cfRule>
  </conditionalFormatting>
  <conditionalFormatting sqref="G64">
    <cfRule type="cellIs" dxfId="33" priority="26" operator="notBetween">
      <formula>$C$152</formula>
      <formula>$C$153</formula>
    </cfRule>
  </conditionalFormatting>
  <conditionalFormatting sqref="G65">
    <cfRule type="cellIs" dxfId="32" priority="27" operator="notBetween">
      <formula>$C$152</formula>
      <formula>$C$153</formula>
    </cfRule>
  </conditionalFormatting>
  <conditionalFormatting sqref="G66">
    <cfRule type="cellIs" dxfId="31" priority="28" operator="notBetween">
      <formula>$C$152</formula>
      <formula>$C$153</formula>
    </cfRule>
  </conditionalFormatting>
  <conditionalFormatting sqref="G67">
    <cfRule type="cellIs" dxfId="30" priority="29" operator="notBetween">
      <formula>$C$152</formula>
      <formula>$C$153</formula>
    </cfRule>
  </conditionalFormatting>
  <conditionalFormatting sqref="G68">
    <cfRule type="cellIs" dxfId="29" priority="30" operator="notBetween">
      <formula>$C$152</formula>
      <formula>$C$153</formula>
    </cfRule>
  </conditionalFormatting>
  <pageMargins left="0.7" right="0.7" top="0.75" bottom="0.75" header="0.3" footer="0.3"/>
  <pageSetup paperSize="9" scale="38" fitToHeight="0" orientation="portrait" r:id="rId1"/>
  <headerFooter>
    <oddHeader>&amp;LVer 2</oddHeader>
    <oddFooter>&amp;LNQCL/ADDO/014&amp;CPage &amp;P of &amp;N&amp;R&amp;D &amp;T</oddFooter>
  </headerFooter>
  <rowBreaks count="1" manualBreakCount="1">
    <brk id="8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7"/>
  <sheetViews>
    <sheetView tabSelected="1" view="pageBreakPreview" topLeftCell="A150" zoomScale="60" zoomScaleNormal="70" workbookViewId="0">
      <selection activeCell="G163" sqref="G163"/>
    </sheetView>
  </sheetViews>
  <sheetFormatPr defaultRowHeight="12.75" x14ac:dyDescent="0.2"/>
  <cols>
    <col min="1" max="1" width="57.28515625" style="453" customWidth="1"/>
    <col min="2" max="2" width="35.7109375" style="453" customWidth="1"/>
    <col min="3" max="3" width="46.5703125" style="453" customWidth="1"/>
    <col min="4" max="4" width="21.7109375" style="453" customWidth="1"/>
    <col min="5" max="5" width="22.7109375" style="453" customWidth="1"/>
    <col min="6" max="6" width="21.7109375" style="453" customWidth="1"/>
    <col min="7" max="7" width="27.42578125" style="453" customWidth="1"/>
    <col min="8" max="16384" width="9.140625" style="453"/>
  </cols>
  <sheetData>
    <row r="1" spans="1:7" ht="14.25" customHeight="1" x14ac:dyDescent="0.2">
      <c r="A1" s="741" t="s">
        <v>44</v>
      </c>
      <c r="B1" s="741"/>
      <c r="C1" s="741"/>
      <c r="D1" s="741"/>
      <c r="E1" s="741"/>
      <c r="F1" s="741"/>
      <c r="G1" s="741"/>
    </row>
    <row r="2" spans="1:7" ht="14.25" customHeight="1" x14ac:dyDescent="0.2">
      <c r="A2" s="741"/>
      <c r="B2" s="741"/>
      <c r="C2" s="741"/>
      <c r="D2" s="741"/>
      <c r="E2" s="741"/>
      <c r="F2" s="741"/>
      <c r="G2" s="741"/>
    </row>
    <row r="3" spans="1:7" ht="14.25" customHeight="1" x14ac:dyDescent="0.2">
      <c r="A3" s="741"/>
      <c r="B3" s="741"/>
      <c r="C3" s="741"/>
      <c r="D3" s="741"/>
      <c r="E3" s="741"/>
      <c r="F3" s="741"/>
      <c r="G3" s="741"/>
    </row>
    <row r="4" spans="1:7" ht="14.25" customHeight="1" x14ac:dyDescent="0.2">
      <c r="A4" s="741"/>
      <c r="B4" s="741"/>
      <c r="C4" s="741"/>
      <c r="D4" s="741"/>
      <c r="E4" s="741"/>
      <c r="F4" s="741"/>
      <c r="G4" s="741"/>
    </row>
    <row r="5" spans="1:7" ht="14.25" customHeight="1" x14ac:dyDescent="0.2">
      <c r="A5" s="741"/>
      <c r="B5" s="741"/>
      <c r="C5" s="741"/>
      <c r="D5" s="741"/>
      <c r="E5" s="741"/>
      <c r="F5" s="741"/>
      <c r="G5" s="741"/>
    </row>
    <row r="6" spans="1:7" ht="14.25" customHeight="1" x14ac:dyDescent="0.2">
      <c r="A6" s="741"/>
      <c r="B6" s="741"/>
      <c r="C6" s="741"/>
      <c r="D6" s="741"/>
      <c r="E6" s="741"/>
      <c r="F6" s="741"/>
      <c r="G6" s="741"/>
    </row>
    <row r="7" spans="1:7" ht="14.25" customHeight="1" x14ac:dyDescent="0.2">
      <c r="A7" s="741"/>
      <c r="B7" s="741"/>
      <c r="C7" s="741"/>
      <c r="D7" s="741"/>
      <c r="E7" s="741"/>
      <c r="F7" s="741"/>
      <c r="G7" s="741"/>
    </row>
    <row r="8" spans="1:7" ht="14.25" customHeight="1" x14ac:dyDescent="0.2">
      <c r="A8" s="742" t="s">
        <v>45</v>
      </c>
      <c r="B8" s="742"/>
      <c r="C8" s="742"/>
      <c r="D8" s="742"/>
      <c r="E8" s="742"/>
      <c r="F8" s="742"/>
      <c r="G8" s="742"/>
    </row>
    <row r="9" spans="1:7" ht="14.25" customHeight="1" x14ac:dyDescent="0.2">
      <c r="A9" s="742"/>
      <c r="B9" s="742"/>
      <c r="C9" s="742"/>
      <c r="D9" s="742"/>
      <c r="E9" s="742"/>
      <c r="F9" s="742"/>
      <c r="G9" s="742"/>
    </row>
    <row r="10" spans="1:7" ht="14.25" customHeight="1" x14ac:dyDescent="0.2">
      <c r="A10" s="742"/>
      <c r="B10" s="742"/>
      <c r="C10" s="742"/>
      <c r="D10" s="742"/>
      <c r="E10" s="742"/>
      <c r="F10" s="742"/>
      <c r="G10" s="742"/>
    </row>
    <row r="11" spans="1:7" ht="14.25" customHeight="1" x14ac:dyDescent="0.2">
      <c r="A11" s="742"/>
      <c r="B11" s="742"/>
      <c r="C11" s="742"/>
      <c r="D11" s="742"/>
      <c r="E11" s="742"/>
      <c r="F11" s="742"/>
      <c r="G11" s="742"/>
    </row>
    <row r="12" spans="1:7" ht="14.25" customHeight="1" x14ac:dyDescent="0.2">
      <c r="A12" s="742"/>
      <c r="B12" s="742"/>
      <c r="C12" s="742"/>
      <c r="D12" s="742"/>
      <c r="E12" s="742"/>
      <c r="F12" s="742"/>
      <c r="G12" s="742"/>
    </row>
    <row r="13" spans="1:7" ht="14.25" customHeight="1" x14ac:dyDescent="0.2">
      <c r="A13" s="742"/>
      <c r="B13" s="742"/>
      <c r="C13" s="742"/>
      <c r="D13" s="742"/>
      <c r="E13" s="742"/>
      <c r="F13" s="742"/>
      <c r="G13" s="742"/>
    </row>
    <row r="14" spans="1:7" ht="14.25" customHeight="1" x14ac:dyDescent="0.2">
      <c r="A14" s="742"/>
      <c r="B14" s="742"/>
      <c r="C14" s="742"/>
      <c r="D14" s="742"/>
      <c r="E14" s="742"/>
      <c r="F14" s="742"/>
      <c r="G14" s="742"/>
    </row>
    <row r="15" spans="1:7" ht="19.5" customHeight="1" thickBot="1" x14ac:dyDescent="0.35">
      <c r="A15" s="454"/>
      <c r="B15" s="454"/>
      <c r="C15" s="454"/>
      <c r="D15" s="454"/>
      <c r="E15" s="454"/>
      <c r="F15" s="454"/>
      <c r="G15" s="454"/>
    </row>
    <row r="16" spans="1:7" ht="19.5" customHeight="1" thickBot="1" x14ac:dyDescent="0.35">
      <c r="A16" s="743" t="s">
        <v>30</v>
      </c>
      <c r="B16" s="744"/>
      <c r="C16" s="744"/>
      <c r="D16" s="744"/>
      <c r="E16" s="744"/>
      <c r="F16" s="744"/>
      <c r="G16" s="744"/>
    </row>
    <row r="17" spans="1:7" ht="18.75" customHeight="1" x14ac:dyDescent="0.3">
      <c r="A17" s="455" t="s">
        <v>46</v>
      </c>
      <c r="B17" s="455"/>
      <c r="C17" s="454"/>
      <c r="D17" s="454"/>
      <c r="E17" s="454"/>
      <c r="F17" s="454"/>
      <c r="G17" s="454"/>
    </row>
    <row r="18" spans="1:7" ht="26.25" customHeight="1" x14ac:dyDescent="0.4">
      <c r="A18" s="456" t="s">
        <v>32</v>
      </c>
      <c r="B18" s="739" t="s">
        <v>152</v>
      </c>
      <c r="C18" s="739"/>
      <c r="D18" s="457"/>
      <c r="E18" s="457"/>
      <c r="F18" s="454"/>
      <c r="G18" s="454"/>
    </row>
    <row r="19" spans="1:7" ht="26.25" customHeight="1" x14ac:dyDescent="0.4">
      <c r="A19" s="456" t="s">
        <v>33</v>
      </c>
      <c r="B19" s="460" t="s">
        <v>7</v>
      </c>
      <c r="C19" s="459">
        <v>13</v>
      </c>
      <c r="D19" s="454"/>
      <c r="E19" s="454"/>
      <c r="F19" s="454"/>
      <c r="G19" s="454"/>
    </row>
    <row r="20" spans="1:7" ht="26.25" customHeight="1" x14ac:dyDescent="0.4">
      <c r="A20" s="456" t="s">
        <v>34</v>
      </c>
      <c r="B20" s="740" t="s">
        <v>9</v>
      </c>
      <c r="C20" s="740"/>
      <c r="D20" s="454"/>
      <c r="E20" s="454"/>
      <c r="F20" s="454"/>
      <c r="G20" s="454"/>
    </row>
    <row r="21" spans="1:7" ht="26.25" customHeight="1" x14ac:dyDescent="0.4">
      <c r="A21" s="456" t="s">
        <v>35</v>
      </c>
      <c r="B21" s="461" t="s">
        <v>153</v>
      </c>
      <c r="C21" s="461"/>
      <c r="D21" s="462"/>
      <c r="E21" s="462"/>
      <c r="F21" s="462"/>
      <c r="G21" s="462"/>
    </row>
    <row r="22" spans="1:7" ht="26.25" customHeight="1" x14ac:dyDescent="0.4">
      <c r="A22" s="456" t="s">
        <v>36</v>
      </c>
      <c r="B22" s="463">
        <v>42502</v>
      </c>
      <c r="C22" s="464"/>
      <c r="D22" s="454"/>
      <c r="E22" s="454"/>
      <c r="F22" s="454"/>
      <c r="G22" s="454"/>
    </row>
    <row r="23" spans="1:7" ht="26.25" customHeight="1" x14ac:dyDescent="0.4">
      <c r="A23" s="456" t="s">
        <v>37</v>
      </c>
      <c r="B23" s="463">
        <v>42503</v>
      </c>
      <c r="C23" s="464"/>
      <c r="D23" s="454"/>
      <c r="E23" s="454"/>
      <c r="F23" s="454"/>
      <c r="G23" s="454"/>
    </row>
    <row r="24" spans="1:7" ht="18.75" customHeight="1" x14ac:dyDescent="0.3">
      <c r="A24" s="456"/>
      <c r="B24" s="465"/>
      <c r="C24" s="454"/>
      <c r="D24" s="454"/>
      <c r="E24" s="454"/>
      <c r="F24" s="454"/>
      <c r="G24" s="454"/>
    </row>
    <row r="25" spans="1:7" ht="18.75" customHeight="1" x14ac:dyDescent="0.3">
      <c r="A25" s="466" t="s">
        <v>1</v>
      </c>
      <c r="B25" s="465"/>
      <c r="C25" s="454"/>
      <c r="D25" s="454"/>
      <c r="E25" s="454"/>
      <c r="F25" s="454"/>
      <c r="G25" s="454"/>
    </row>
    <row r="26" spans="1:7" ht="26.25" customHeight="1" x14ac:dyDescent="0.4">
      <c r="A26" s="467" t="s">
        <v>4</v>
      </c>
      <c r="B26" s="739" t="s">
        <v>154</v>
      </c>
      <c r="C26" s="739"/>
      <c r="D26" s="454"/>
      <c r="E26" s="454"/>
      <c r="F26" s="454"/>
      <c r="G26" s="454"/>
    </row>
    <row r="27" spans="1:7" ht="26.25" customHeight="1" x14ac:dyDescent="0.4">
      <c r="A27" s="468" t="s">
        <v>47</v>
      </c>
      <c r="B27" s="740" t="s">
        <v>125</v>
      </c>
      <c r="C27" s="740"/>
      <c r="D27" s="454"/>
      <c r="E27" s="454"/>
      <c r="F27" s="454"/>
      <c r="G27" s="454"/>
    </row>
    <row r="28" spans="1:7" ht="27" customHeight="1" thickBot="1" x14ac:dyDescent="0.45">
      <c r="A28" s="468" t="s">
        <v>6</v>
      </c>
      <c r="B28" s="469">
        <v>99.21</v>
      </c>
      <c r="C28" s="454"/>
      <c r="D28" s="454"/>
      <c r="E28" s="454"/>
      <c r="F28" s="454"/>
      <c r="G28" s="454"/>
    </row>
    <row r="29" spans="1:7" ht="27" customHeight="1" thickBot="1" x14ac:dyDescent="0.45">
      <c r="A29" s="468" t="s">
        <v>48</v>
      </c>
      <c r="B29" s="470">
        <v>0</v>
      </c>
      <c r="C29" s="734" t="s">
        <v>130</v>
      </c>
      <c r="D29" s="735"/>
      <c r="E29" s="735"/>
      <c r="F29" s="735"/>
      <c r="G29" s="736"/>
    </row>
    <row r="30" spans="1:7" ht="19.5" customHeight="1" thickBot="1" x14ac:dyDescent="0.35">
      <c r="A30" s="468" t="s">
        <v>50</v>
      </c>
      <c r="B30" s="556">
        <f>B28-B29</f>
        <v>99.21</v>
      </c>
      <c r="C30" s="472"/>
      <c r="D30" s="472"/>
      <c r="E30" s="472"/>
      <c r="F30" s="472"/>
      <c r="G30" s="472"/>
    </row>
    <row r="31" spans="1:7" ht="27" customHeight="1" thickBot="1" x14ac:dyDescent="0.45">
      <c r="A31" s="468" t="s">
        <v>51</v>
      </c>
      <c r="B31" s="473">
        <v>408.88</v>
      </c>
      <c r="C31" s="734" t="s">
        <v>52</v>
      </c>
      <c r="D31" s="735"/>
      <c r="E31" s="735"/>
      <c r="F31" s="735"/>
      <c r="G31" s="736"/>
    </row>
    <row r="32" spans="1:7" ht="27" customHeight="1" thickBot="1" x14ac:dyDescent="0.45">
      <c r="A32" s="468" t="s">
        <v>53</v>
      </c>
      <c r="B32" s="473">
        <v>567.04999999999995</v>
      </c>
      <c r="C32" s="734" t="s">
        <v>54</v>
      </c>
      <c r="D32" s="735"/>
      <c r="E32" s="735"/>
      <c r="F32" s="735"/>
      <c r="G32" s="736"/>
    </row>
    <row r="33" spans="1:7" ht="18.75" customHeight="1" x14ac:dyDescent="0.3">
      <c r="A33" s="468"/>
      <c r="B33" s="474"/>
      <c r="C33" s="475"/>
      <c r="D33" s="475"/>
      <c r="E33" s="475"/>
      <c r="F33" s="475"/>
      <c r="G33" s="475"/>
    </row>
    <row r="34" spans="1:7" ht="18.75" customHeight="1" x14ac:dyDescent="0.3">
      <c r="A34" s="468" t="s">
        <v>55</v>
      </c>
      <c r="B34" s="476">
        <f>B31/B32</f>
        <v>0.72106516180231028</v>
      </c>
      <c r="C34" s="454" t="s">
        <v>56</v>
      </c>
      <c r="D34" s="454"/>
      <c r="E34" s="454"/>
      <c r="F34" s="454"/>
      <c r="G34" s="454"/>
    </row>
    <row r="35" spans="1:7" ht="19.5" customHeight="1" thickBot="1" x14ac:dyDescent="0.35">
      <c r="A35" s="468"/>
      <c r="B35" s="556"/>
      <c r="C35" s="477"/>
      <c r="D35" s="477"/>
      <c r="E35" s="477"/>
      <c r="F35" s="477"/>
      <c r="G35" s="454"/>
    </row>
    <row r="36" spans="1:7" ht="27" customHeight="1" thickBot="1" x14ac:dyDescent="0.45">
      <c r="A36" s="478" t="s">
        <v>131</v>
      </c>
      <c r="B36" s="479">
        <v>100</v>
      </c>
      <c r="C36" s="454"/>
      <c r="D36" s="731" t="s">
        <v>58</v>
      </c>
      <c r="E36" s="732"/>
      <c r="F36" s="731" t="s">
        <v>59</v>
      </c>
      <c r="G36" s="732"/>
    </row>
    <row r="37" spans="1:7" ht="26.25" customHeight="1" x14ac:dyDescent="0.4">
      <c r="A37" s="480" t="s">
        <v>60</v>
      </c>
      <c r="B37" s="481">
        <v>10</v>
      </c>
      <c r="C37" s="482" t="s">
        <v>61</v>
      </c>
      <c r="D37" s="483" t="s">
        <v>62</v>
      </c>
      <c r="E37" s="484" t="s">
        <v>63</v>
      </c>
      <c r="F37" s="483" t="s">
        <v>62</v>
      </c>
      <c r="G37" s="485" t="s">
        <v>63</v>
      </c>
    </row>
    <row r="38" spans="1:7" ht="26.25" customHeight="1" x14ac:dyDescent="0.4">
      <c r="A38" s="480" t="s">
        <v>65</v>
      </c>
      <c r="B38" s="481">
        <v>100</v>
      </c>
      <c r="C38" s="486">
        <v>1</v>
      </c>
      <c r="D38" s="487">
        <v>38557722</v>
      </c>
      <c r="E38" s="488">
        <f>IF(ISBLANK(D38),"-",$D$48/$D$45*D38)</f>
        <v>55309478.229452685</v>
      </c>
      <c r="F38" s="487">
        <v>40312943</v>
      </c>
      <c r="G38" s="489">
        <f>IF(ISBLANK(F38),"-",$D$48/$F$45*F38)</f>
        <v>56016576.232869521</v>
      </c>
    </row>
    <row r="39" spans="1:7" ht="26.25" customHeight="1" x14ac:dyDescent="0.4">
      <c r="A39" s="480" t="s">
        <v>66</v>
      </c>
      <c r="B39" s="481">
        <v>1</v>
      </c>
      <c r="C39" s="490">
        <v>2</v>
      </c>
      <c r="D39" s="491">
        <v>38569375</v>
      </c>
      <c r="E39" s="492">
        <f>IF(ISBLANK(D39),"-",$D$48/$D$45*D39)</f>
        <v>55326193.982261106</v>
      </c>
      <c r="F39" s="491">
        <v>40307974</v>
      </c>
      <c r="G39" s="493">
        <f>IF(ISBLANK(F39),"-",$D$48/$F$45*F39)</f>
        <v>56009671.592657536</v>
      </c>
    </row>
    <row r="40" spans="1:7" ht="26.25" customHeight="1" x14ac:dyDescent="0.4">
      <c r="A40" s="480" t="s">
        <v>67</v>
      </c>
      <c r="B40" s="481">
        <v>1</v>
      </c>
      <c r="C40" s="490">
        <v>3</v>
      </c>
      <c r="D40" s="491">
        <v>38569198</v>
      </c>
      <c r="E40" s="492">
        <f>IF(ISBLANK(D40),"-",$D$48/$D$45*D40)</f>
        <v>55325940.082986489</v>
      </c>
      <c r="F40" s="491">
        <v>40332413</v>
      </c>
      <c r="G40" s="493">
        <f>IF(ISBLANK(F40),"-",$D$48/$F$45*F40)</f>
        <v>56043630.639174059</v>
      </c>
    </row>
    <row r="41" spans="1:7" ht="26.25" customHeight="1" x14ac:dyDescent="0.4">
      <c r="A41" s="480" t="s">
        <v>68</v>
      </c>
      <c r="B41" s="481">
        <v>1</v>
      </c>
      <c r="C41" s="494">
        <v>4</v>
      </c>
      <c r="D41" s="495"/>
      <c r="E41" s="496" t="str">
        <f>IF(ISBLANK(D41),"-",$D$48/$D$45*D41)</f>
        <v>-</v>
      </c>
      <c r="F41" s="495"/>
      <c r="G41" s="497" t="str">
        <f>IF(ISBLANK(F41),"-",$D$48/$F$45*F41)</f>
        <v>-</v>
      </c>
    </row>
    <row r="42" spans="1:7" ht="27" customHeight="1" thickBot="1" x14ac:dyDescent="0.45">
      <c r="A42" s="480" t="s">
        <v>69</v>
      </c>
      <c r="B42" s="481">
        <v>1</v>
      </c>
      <c r="C42" s="498" t="s">
        <v>70</v>
      </c>
      <c r="D42" s="499">
        <f>AVERAGE(D38:D41)</f>
        <v>38565431.666666664</v>
      </c>
      <c r="E42" s="500">
        <f>AVERAGE(E38:E41)</f>
        <v>55320537.431566752</v>
      </c>
      <c r="F42" s="499">
        <f>AVERAGE(F38:F41)</f>
        <v>40317776.666666664</v>
      </c>
      <c r="G42" s="501">
        <f>AVERAGE(G38:G41)</f>
        <v>56023292.821567036</v>
      </c>
    </row>
    <row r="43" spans="1:7" ht="26.25" customHeight="1" x14ac:dyDescent="0.4">
      <c r="A43" s="480" t="s">
        <v>71</v>
      </c>
      <c r="B43" s="481">
        <v>1</v>
      </c>
      <c r="C43" s="502" t="s">
        <v>112</v>
      </c>
      <c r="D43" s="503">
        <v>19.489999999999998</v>
      </c>
      <c r="E43" s="454"/>
      <c r="F43" s="503">
        <v>20.12</v>
      </c>
      <c r="G43" s="454"/>
    </row>
    <row r="44" spans="1:7" ht="26.25" customHeight="1" x14ac:dyDescent="0.4">
      <c r="A44" s="480" t="s">
        <v>73</v>
      </c>
      <c r="B44" s="481">
        <v>1</v>
      </c>
      <c r="C44" s="504" t="s">
        <v>113</v>
      </c>
      <c r="D44" s="505">
        <f>D43*$B$34</f>
        <v>14.053560003527027</v>
      </c>
      <c r="E44" s="506"/>
      <c r="F44" s="505">
        <f>F43*$B$34</f>
        <v>14.507831055462484</v>
      </c>
      <c r="G44" s="454"/>
    </row>
    <row r="45" spans="1:7" ht="19.5" customHeight="1" thickBot="1" x14ac:dyDescent="0.35">
      <c r="A45" s="480" t="s">
        <v>75</v>
      </c>
      <c r="B45" s="507">
        <f>(B44/B43)*(B42/B41)*(B40/B39)*(B38/B37)*B36</f>
        <v>1000</v>
      </c>
      <c r="C45" s="504" t="s">
        <v>76</v>
      </c>
      <c r="D45" s="508">
        <f>D44*$B$30/100</f>
        <v>13.942536879499162</v>
      </c>
      <c r="E45" s="509"/>
      <c r="F45" s="508">
        <f>F44*$B$30/100</f>
        <v>14.393219190124331</v>
      </c>
      <c r="G45" s="454"/>
    </row>
    <row r="46" spans="1:7" ht="19.5" customHeight="1" thickBot="1" x14ac:dyDescent="0.35">
      <c r="A46" s="726" t="s">
        <v>77</v>
      </c>
      <c r="B46" s="727"/>
      <c r="C46" s="504" t="s">
        <v>78</v>
      </c>
      <c r="D46" s="505">
        <f>D45/$B$45</f>
        <v>1.3942536879499161E-2</v>
      </c>
      <c r="E46" s="509"/>
      <c r="F46" s="510">
        <f>F45/$B$45</f>
        <v>1.439321919012433E-2</v>
      </c>
      <c r="G46" s="454"/>
    </row>
    <row r="47" spans="1:7" ht="27" customHeight="1" thickBot="1" x14ac:dyDescent="0.45">
      <c r="A47" s="728"/>
      <c r="B47" s="729"/>
      <c r="C47" s="511" t="s">
        <v>132</v>
      </c>
      <c r="D47" s="512">
        <v>0.02</v>
      </c>
      <c r="E47" s="454"/>
      <c r="F47" s="513"/>
      <c r="G47" s="454"/>
    </row>
    <row r="48" spans="1:7" ht="18.75" customHeight="1" x14ac:dyDescent="0.3">
      <c r="A48" s="454"/>
      <c r="B48" s="454"/>
      <c r="C48" s="514" t="s">
        <v>80</v>
      </c>
      <c r="D48" s="508">
        <f>D47*$B$45</f>
        <v>20</v>
      </c>
      <c r="E48" s="454"/>
      <c r="F48" s="513"/>
      <c r="G48" s="454"/>
    </row>
    <row r="49" spans="1:7" ht="19.5" customHeight="1" thickBot="1" x14ac:dyDescent="0.35">
      <c r="A49" s="454"/>
      <c r="B49" s="454"/>
      <c r="C49" s="468" t="s">
        <v>81</v>
      </c>
      <c r="D49" s="515">
        <f>D48/B34</f>
        <v>27.7367442770495</v>
      </c>
      <c r="E49" s="454"/>
      <c r="F49" s="513"/>
      <c r="G49" s="454"/>
    </row>
    <row r="50" spans="1:7" ht="18.75" customHeight="1" x14ac:dyDescent="0.3">
      <c r="A50" s="454"/>
      <c r="B50" s="454"/>
      <c r="C50" s="478" t="s">
        <v>82</v>
      </c>
      <c r="D50" s="516">
        <f>AVERAGE(E38:E41,G38:G41)</f>
        <v>55671915.126566894</v>
      </c>
      <c r="E50" s="454"/>
      <c r="F50" s="517"/>
      <c r="G50" s="454"/>
    </row>
    <row r="51" spans="1:7" ht="18.75" customHeight="1" x14ac:dyDescent="0.3">
      <c r="A51" s="454"/>
      <c r="B51" s="454"/>
      <c r="C51" s="480" t="s">
        <v>83</v>
      </c>
      <c r="D51" s="518">
        <f>STDEV(E38:E41,G38:G41)/D50</f>
        <v>6.9178502458705753E-3</v>
      </c>
      <c r="E51" s="454"/>
      <c r="F51" s="517"/>
      <c r="G51" s="454"/>
    </row>
    <row r="52" spans="1:7" ht="19.5" customHeight="1" thickBot="1" x14ac:dyDescent="0.35">
      <c r="A52" s="454"/>
      <c r="B52" s="454"/>
      <c r="C52" s="519" t="s">
        <v>19</v>
      </c>
      <c r="D52" s="520">
        <f>COUNT(E38:E41,G38:G41)</f>
        <v>6</v>
      </c>
      <c r="E52" s="454"/>
      <c r="F52" s="517"/>
      <c r="G52" s="454"/>
    </row>
    <row r="53" spans="1:7" ht="18.75" customHeight="1" x14ac:dyDescent="0.3">
      <c r="A53" s="454"/>
      <c r="B53" s="454"/>
      <c r="C53" s="454"/>
      <c r="D53" s="454"/>
      <c r="E53" s="454"/>
      <c r="F53" s="454"/>
      <c r="G53" s="454"/>
    </row>
    <row r="54" spans="1:7" ht="18.75" customHeight="1" x14ac:dyDescent="0.3">
      <c r="A54" s="455" t="s">
        <v>1</v>
      </c>
      <c r="B54" s="521" t="s">
        <v>84</v>
      </c>
      <c r="C54" s="454"/>
      <c r="D54" s="454"/>
      <c r="E54" s="454"/>
      <c r="F54" s="454"/>
      <c r="G54" s="454"/>
    </row>
    <row r="55" spans="1:7" ht="18.75" customHeight="1" x14ac:dyDescent="0.3">
      <c r="A55" s="454" t="s">
        <v>85</v>
      </c>
      <c r="B55" s="522" t="str">
        <f>B21</f>
        <v>Each uncoated tablets contains S-Amlodipine besilate equivalent to S-Amlodipine 2.5 mg</v>
      </c>
      <c r="C55" s="454"/>
      <c r="D55" s="454"/>
      <c r="E55" s="454"/>
      <c r="F55" s="454"/>
      <c r="G55" s="454"/>
    </row>
    <row r="56" spans="1:7" ht="26.25" customHeight="1" x14ac:dyDescent="0.4">
      <c r="A56" s="522" t="s">
        <v>86</v>
      </c>
      <c r="B56" s="469">
        <v>2.5</v>
      </c>
      <c r="C56" s="454" t="str">
        <f>B20</f>
        <v>S-Amlodipine besilate equivalent to s-amlodopine 2.5mg</v>
      </c>
      <c r="D56" s="454"/>
      <c r="E56" s="454"/>
      <c r="F56" s="454"/>
      <c r="G56" s="454"/>
    </row>
    <row r="57" spans="1:7" ht="17.25" customHeight="1" thickBot="1" x14ac:dyDescent="0.35">
      <c r="A57" s="523" t="s">
        <v>87</v>
      </c>
      <c r="B57" s="523">
        <f>[1]Uniformity!C46</f>
        <v>134.74299999999999</v>
      </c>
      <c r="C57" s="523"/>
      <c r="D57" s="524"/>
      <c r="E57" s="524"/>
      <c r="F57" s="524"/>
      <c r="G57" s="524"/>
    </row>
    <row r="58" spans="1:7" ht="57.75" customHeight="1" x14ac:dyDescent="0.4">
      <c r="A58" s="478" t="s">
        <v>133</v>
      </c>
      <c r="B58" s="479">
        <v>50</v>
      </c>
      <c r="C58" s="525" t="s">
        <v>134</v>
      </c>
      <c r="D58" s="526" t="s">
        <v>135</v>
      </c>
      <c r="E58" s="527" t="s">
        <v>136</v>
      </c>
      <c r="F58" s="528" t="s">
        <v>137</v>
      </c>
      <c r="G58" s="529" t="s">
        <v>138</v>
      </c>
    </row>
    <row r="59" spans="1:7" ht="26.25" customHeight="1" x14ac:dyDescent="0.4">
      <c r="A59" s="480" t="s">
        <v>60</v>
      </c>
      <c r="B59" s="481">
        <v>4</v>
      </c>
      <c r="C59" s="530">
        <v>1</v>
      </c>
      <c r="D59" s="531">
        <v>49405928</v>
      </c>
      <c r="E59" s="532">
        <f t="shared" ref="E59:E68" si="0">IF(ISBLANK(D59),"-",D59/$D$50*$D$47*$B$67)</f>
        <v>2.2186199220773375</v>
      </c>
      <c r="F59" s="533">
        <f>IF(ISBLANK(D59),"-",E59/$E$70*100)</f>
        <v>91.673744768603939</v>
      </c>
      <c r="G59" s="534">
        <f t="shared" ref="G59:G68" si="1">IF(ISBLANK(D59),"-",E59/$B$56*100)</f>
        <v>88.7447968830935</v>
      </c>
    </row>
    <row r="60" spans="1:7" ht="26.25" customHeight="1" x14ac:dyDescent="0.4">
      <c r="A60" s="480" t="s">
        <v>65</v>
      </c>
      <c r="B60" s="481">
        <v>10</v>
      </c>
      <c r="C60" s="535">
        <v>2</v>
      </c>
      <c r="D60" s="536">
        <v>50835395</v>
      </c>
      <c r="E60" s="537">
        <f t="shared" si="0"/>
        <v>2.2828114896186285</v>
      </c>
      <c r="F60" s="538">
        <f>IF(ISBLANK(D60),"-",E60/$E$70*100)</f>
        <v>94.326151032749877</v>
      </c>
      <c r="G60" s="539">
        <f t="shared" si="1"/>
        <v>91.312459584745142</v>
      </c>
    </row>
    <row r="61" spans="1:7" ht="26.25" customHeight="1" x14ac:dyDescent="0.4">
      <c r="A61" s="480" t="s">
        <v>66</v>
      </c>
      <c r="B61" s="481">
        <v>1</v>
      </c>
      <c r="C61" s="535">
        <v>3</v>
      </c>
      <c r="D61" s="536">
        <v>61205127</v>
      </c>
      <c r="E61" s="537">
        <f t="shared" si="0"/>
        <v>2.7484741121647094</v>
      </c>
      <c r="F61" s="538">
        <f>IF(ISBLANK(D61),"-",E61/$E$70*100)</f>
        <v>113.56740816867139</v>
      </c>
      <c r="G61" s="539">
        <f t="shared" si="1"/>
        <v>109.93896448658838</v>
      </c>
    </row>
    <row r="62" spans="1:7" ht="26.25" customHeight="1" x14ac:dyDescent="0.4">
      <c r="A62" s="480" t="s">
        <v>67</v>
      </c>
      <c r="B62" s="481">
        <v>1</v>
      </c>
      <c r="C62" s="535">
        <v>4</v>
      </c>
      <c r="D62" s="536">
        <v>53241211</v>
      </c>
      <c r="E62" s="537">
        <f t="shared" si="0"/>
        <v>2.3908469323787038</v>
      </c>
      <c r="F62" s="538">
        <f>IF(ISBLANK(D62),"-",E62/$E$70*100)</f>
        <v>98.790193524659415</v>
      </c>
      <c r="G62" s="539">
        <f t="shared" si="1"/>
        <v>95.633877295148153</v>
      </c>
    </row>
    <row r="63" spans="1:7" ht="26.25" customHeight="1" x14ac:dyDescent="0.4">
      <c r="A63" s="480" t="s">
        <v>68</v>
      </c>
      <c r="B63" s="481">
        <v>1</v>
      </c>
      <c r="C63" s="535">
        <v>5</v>
      </c>
      <c r="D63" s="536">
        <v>54415286</v>
      </c>
      <c r="E63" s="537">
        <f t="shared" si="0"/>
        <v>2.443569880625176</v>
      </c>
      <c r="F63" s="538">
        <f>IF(ISBLANK(D63),"-",E63/$E$70*100)</f>
        <v>100.96871452904573</v>
      </c>
      <c r="G63" s="539">
        <f t="shared" si="1"/>
        <v>97.742795225007043</v>
      </c>
    </row>
    <row r="64" spans="1:7" ht="26.25" customHeight="1" x14ac:dyDescent="0.4">
      <c r="A64" s="480" t="s">
        <v>69</v>
      </c>
      <c r="B64" s="481">
        <v>1</v>
      </c>
      <c r="C64" s="535">
        <v>6</v>
      </c>
      <c r="D64" s="536">
        <v>56167342</v>
      </c>
      <c r="E64" s="537">
        <f t="shared" si="0"/>
        <v>2.522247612297277</v>
      </c>
      <c r="F64" s="538">
        <f>IF(ISBLANK(D64),"-",E64/$E$70*100)</f>
        <v>104.21969150825159</v>
      </c>
      <c r="G64" s="539">
        <f t="shared" si="1"/>
        <v>100.88990449189109</v>
      </c>
    </row>
    <row r="65" spans="1:7" ht="26.25" customHeight="1" x14ac:dyDescent="0.4">
      <c r="A65" s="480" t="s">
        <v>71</v>
      </c>
      <c r="B65" s="481">
        <v>1</v>
      </c>
      <c r="C65" s="535">
        <v>7</v>
      </c>
      <c r="D65" s="536">
        <v>51455834</v>
      </c>
      <c r="E65" s="537">
        <f t="shared" si="0"/>
        <v>2.3106728896885493</v>
      </c>
      <c r="F65" s="538">
        <f>IF(ISBLANK(D65),"-",E65/$E$70*100)</f>
        <v>95.477388724924921</v>
      </c>
      <c r="G65" s="539">
        <f t="shared" si="1"/>
        <v>92.42691558754197</v>
      </c>
    </row>
    <row r="66" spans="1:7" ht="26.25" customHeight="1" x14ac:dyDescent="0.4">
      <c r="A66" s="480" t="s">
        <v>73</v>
      </c>
      <c r="B66" s="481">
        <v>1</v>
      </c>
      <c r="C66" s="535">
        <v>8</v>
      </c>
      <c r="D66" s="536">
        <v>56725155</v>
      </c>
      <c r="E66" s="537">
        <f t="shared" si="0"/>
        <v>2.54729673260919</v>
      </c>
      <c r="F66" s="538">
        <f>IF(ISBLANK(D66),"-",E66/$E$70*100)</f>
        <v>105.25472533234266</v>
      </c>
      <c r="G66" s="539">
        <f t="shared" si="1"/>
        <v>101.8918693043676</v>
      </c>
    </row>
    <row r="67" spans="1:7" ht="27" customHeight="1" thickBot="1" x14ac:dyDescent="0.45">
      <c r="A67" s="480" t="s">
        <v>75</v>
      </c>
      <c r="B67" s="507">
        <f>(B66/B65)*(B64/B63)*(B62/B61)*(B60/B59)*B58</f>
        <v>125</v>
      </c>
      <c r="C67" s="535">
        <v>9</v>
      </c>
      <c r="D67" s="536">
        <v>51572742</v>
      </c>
      <c r="E67" s="537">
        <f t="shared" si="0"/>
        <v>2.3159227539932989</v>
      </c>
      <c r="F67" s="538">
        <f>IF(ISBLANK(D67),"-",E67/$E$70*100)</f>
        <v>95.694313992544807</v>
      </c>
      <c r="G67" s="539">
        <f t="shared" si="1"/>
        <v>92.636910159731954</v>
      </c>
    </row>
    <row r="68" spans="1:7" ht="27" customHeight="1" thickBot="1" x14ac:dyDescent="0.45">
      <c r="A68" s="726" t="s">
        <v>77</v>
      </c>
      <c r="B68" s="727"/>
      <c r="C68" s="540">
        <v>10</v>
      </c>
      <c r="D68" s="541">
        <v>53908126</v>
      </c>
      <c r="E68" s="542">
        <f t="shared" si="0"/>
        <v>2.4207953811829075</v>
      </c>
      <c r="F68" s="543">
        <f>IF(ISBLANK(D68),"-",E68/$E$70*100)</f>
        <v>100.02766841820562</v>
      </c>
      <c r="G68" s="544">
        <f t="shared" si="1"/>
        <v>96.8318152473163</v>
      </c>
    </row>
    <row r="69" spans="1:7" ht="19.5" customHeight="1" thickBot="1" x14ac:dyDescent="0.35">
      <c r="A69" s="728"/>
      <c r="B69" s="729"/>
      <c r="C69" s="535"/>
      <c r="D69" s="509"/>
      <c r="E69" s="454"/>
      <c r="F69" s="524"/>
      <c r="G69" s="545"/>
    </row>
    <row r="70" spans="1:7" ht="26.25" customHeight="1" x14ac:dyDescent="0.4">
      <c r="A70" s="524"/>
      <c r="B70" s="524"/>
      <c r="C70" s="535" t="s">
        <v>139</v>
      </c>
      <c r="D70" s="546"/>
      <c r="E70" s="547">
        <f>AVERAGE(E59:E68)</f>
        <v>2.4201257706635779</v>
      </c>
      <c r="F70" s="548">
        <f>AVERAGE(F59:F68)</f>
        <v>100</v>
      </c>
      <c r="G70" s="549">
        <f>AVERAGE(G59:G68)</f>
        <v>96.805030826543117</v>
      </c>
    </row>
    <row r="71" spans="1:7" ht="26.25" customHeight="1" x14ac:dyDescent="0.4">
      <c r="A71" s="524"/>
      <c r="B71" s="524"/>
      <c r="C71" s="535"/>
      <c r="D71" s="546"/>
      <c r="E71" s="550">
        <f>STDEV(E59:E68)/E70</f>
        <v>6.4326194532085948E-2</v>
      </c>
      <c r="F71" s="550">
        <f>STDEV(F59:F68)/F70</f>
        <v>6.4326194532085962E-2</v>
      </c>
      <c r="G71" s="551">
        <f>STDEV(G59:G68)/G70</f>
        <v>6.4326194532085948E-2</v>
      </c>
    </row>
    <row r="72" spans="1:7" ht="27" customHeight="1" thickBot="1" x14ac:dyDescent="0.45">
      <c r="A72" s="524"/>
      <c r="B72" s="524"/>
      <c r="C72" s="540"/>
      <c r="D72" s="552"/>
      <c r="E72" s="553">
        <f>COUNT(E59:E68)</f>
        <v>10</v>
      </c>
      <c r="F72" s="553">
        <f>COUNT(F59:F68)</f>
        <v>10</v>
      </c>
      <c r="G72" s="554">
        <f>COUNT(G59:G68)</f>
        <v>10</v>
      </c>
    </row>
    <row r="73" spans="1:7" ht="18.75" customHeight="1" x14ac:dyDescent="0.3">
      <c r="A73" s="524"/>
      <c r="B73" s="454"/>
      <c r="C73" s="454"/>
      <c r="D73" s="506"/>
      <c r="E73" s="546"/>
      <c r="F73" s="454"/>
      <c r="G73" s="555"/>
    </row>
    <row r="74" spans="1:7" ht="18.75" customHeight="1" x14ac:dyDescent="0.3">
      <c r="A74" s="467" t="s">
        <v>140</v>
      </c>
      <c r="B74" s="468" t="s">
        <v>106</v>
      </c>
      <c r="C74" s="730" t="str">
        <f>B20</f>
        <v>S-Amlodipine besilate equivalent to s-amlodopine 2.5mg</v>
      </c>
      <c r="D74" s="730"/>
      <c r="E74" s="454" t="s">
        <v>107</v>
      </c>
      <c r="F74" s="454"/>
      <c r="G74" s="557">
        <f>G70</f>
        <v>96.805030826543117</v>
      </c>
    </row>
    <row r="75" spans="1:7" ht="18.75" customHeight="1" x14ac:dyDescent="0.3">
      <c r="A75" s="467"/>
      <c r="B75" s="468"/>
      <c r="C75" s="556"/>
      <c r="D75" s="556"/>
      <c r="E75" s="454"/>
      <c r="F75" s="454"/>
      <c r="G75" s="558"/>
    </row>
    <row r="76" spans="1:7" ht="18.75" customHeight="1" x14ac:dyDescent="0.3">
      <c r="A76" s="455" t="s">
        <v>1</v>
      </c>
      <c r="B76" s="466" t="s">
        <v>141</v>
      </c>
      <c r="C76" s="454"/>
      <c r="D76" s="454"/>
      <c r="E76" s="454"/>
      <c r="F76" s="454"/>
      <c r="G76" s="524"/>
    </row>
    <row r="77" spans="1:7" ht="18.75" customHeight="1" x14ac:dyDescent="0.3">
      <c r="A77" s="455"/>
      <c r="B77" s="521"/>
      <c r="C77" s="454"/>
      <c r="D77" s="454"/>
      <c r="E77" s="454"/>
      <c r="F77" s="454"/>
      <c r="G77" s="524"/>
    </row>
    <row r="78" spans="1:7" ht="18.75" customHeight="1" x14ac:dyDescent="0.3">
      <c r="A78" s="524"/>
      <c r="B78" s="737" t="s">
        <v>142</v>
      </c>
      <c r="C78" s="738"/>
      <c r="D78" s="454"/>
      <c r="E78" s="524"/>
      <c r="F78" s="524"/>
      <c r="G78" s="524"/>
    </row>
    <row r="79" spans="1:7" ht="18.75" customHeight="1" x14ac:dyDescent="0.3">
      <c r="A79" s="524"/>
      <c r="B79" s="559" t="s">
        <v>42</v>
      </c>
      <c r="C79" s="560">
        <f>G70</f>
        <v>96.805030826543117</v>
      </c>
      <c r="D79" s="454"/>
      <c r="E79" s="524"/>
      <c r="F79" s="524"/>
      <c r="G79" s="524"/>
    </row>
    <row r="80" spans="1:7" ht="26.25" customHeight="1" x14ac:dyDescent="0.4">
      <c r="A80" s="524"/>
      <c r="B80" s="559" t="s">
        <v>143</v>
      </c>
      <c r="C80" s="561">
        <v>2.4</v>
      </c>
      <c r="D80" s="454"/>
      <c r="E80" s="524"/>
      <c r="F80" s="524"/>
      <c r="G80" s="524"/>
    </row>
    <row r="81" spans="1:7" ht="18.75" customHeight="1" x14ac:dyDescent="0.3">
      <c r="A81" s="524"/>
      <c r="B81" s="559" t="s">
        <v>144</v>
      </c>
      <c r="C81" s="560">
        <f>STDEV(G59:G68)</f>
        <v>6.2270992446327895</v>
      </c>
      <c r="D81" s="454"/>
      <c r="E81" s="524"/>
      <c r="F81" s="524"/>
      <c r="G81" s="524"/>
    </row>
    <row r="82" spans="1:7" ht="18.75" customHeight="1" x14ac:dyDescent="0.3">
      <c r="A82" s="524"/>
      <c r="B82" s="559" t="s">
        <v>145</v>
      </c>
      <c r="C82" s="560">
        <f>IF(OR(G70&lt;98.5,G70&gt;101.5),(IF(98.5&gt;G70,98.5,101.5)),C79)</f>
        <v>98.5</v>
      </c>
      <c r="D82" s="454"/>
      <c r="E82" s="524"/>
      <c r="F82" s="524"/>
      <c r="G82" s="524"/>
    </row>
    <row r="83" spans="1:7" ht="18.75" customHeight="1" x14ac:dyDescent="0.3">
      <c r="A83" s="524"/>
      <c r="B83" s="559" t="s">
        <v>146</v>
      </c>
      <c r="C83" s="562">
        <f>ABS(C82-C79)+(C80*C81)</f>
        <v>16.640007360575577</v>
      </c>
      <c r="D83" s="454"/>
      <c r="E83" s="524"/>
      <c r="F83" s="524"/>
      <c r="G83" s="524"/>
    </row>
    <row r="84" spans="1:7" ht="18.75" customHeight="1" x14ac:dyDescent="0.3">
      <c r="A84" s="745" t="s">
        <v>1</v>
      </c>
      <c r="B84" s="746"/>
      <c r="C84" s="747"/>
      <c r="D84" s="747"/>
      <c r="E84" s="747"/>
      <c r="F84" s="747"/>
      <c r="G84" s="747"/>
    </row>
    <row r="85" spans="1:7" ht="26.25" customHeight="1" x14ac:dyDescent="0.3">
      <c r="A85" s="748" t="s">
        <v>4</v>
      </c>
      <c r="B85" s="749"/>
      <c r="C85" s="749"/>
      <c r="D85" s="747"/>
      <c r="E85" s="747"/>
      <c r="F85" s="747"/>
      <c r="G85" s="747"/>
    </row>
    <row r="86" spans="1:7" ht="26.25" customHeight="1" x14ac:dyDescent="0.25">
      <c r="A86" s="750" t="s">
        <v>47</v>
      </c>
      <c r="B86" s="751"/>
      <c r="C86" s="751"/>
      <c r="D86" s="747"/>
      <c r="E86" s="747"/>
      <c r="F86" s="747"/>
      <c r="G86" s="747"/>
    </row>
    <row r="87" spans="1:7" ht="27" customHeight="1" thickBot="1" x14ac:dyDescent="0.35">
      <c r="A87" s="750" t="s">
        <v>6</v>
      </c>
      <c r="B87" s="752">
        <v>99.21</v>
      </c>
      <c r="C87" s="747"/>
      <c r="D87" s="747"/>
      <c r="E87" s="747"/>
      <c r="F87" s="747"/>
      <c r="G87" s="747"/>
    </row>
    <row r="88" spans="1:7" ht="27" customHeight="1" thickBot="1" x14ac:dyDescent="0.3">
      <c r="A88" s="750" t="s">
        <v>48</v>
      </c>
      <c r="B88" s="753">
        <v>0</v>
      </c>
      <c r="C88" s="754" t="s">
        <v>130</v>
      </c>
      <c r="D88" s="755"/>
      <c r="E88" s="755"/>
      <c r="F88" s="755"/>
      <c r="G88" s="756"/>
    </row>
    <row r="89" spans="1:7" ht="19.5" customHeight="1" thickBot="1" x14ac:dyDescent="0.35">
      <c r="A89" s="750" t="s">
        <v>50</v>
      </c>
      <c r="B89" s="757">
        <f>B87-B88</f>
        <v>99.21</v>
      </c>
      <c r="C89" s="758"/>
      <c r="D89" s="758"/>
      <c r="E89" s="758"/>
      <c r="F89" s="758"/>
      <c r="G89" s="758"/>
    </row>
    <row r="90" spans="1:7" ht="27" customHeight="1" thickBot="1" x14ac:dyDescent="0.35">
      <c r="A90" s="750" t="s">
        <v>51</v>
      </c>
      <c r="B90" s="759">
        <v>408.88</v>
      </c>
      <c r="C90" s="754" t="s">
        <v>52</v>
      </c>
      <c r="D90" s="755"/>
      <c r="E90" s="755"/>
      <c r="F90" s="755"/>
      <c r="G90" s="756"/>
    </row>
    <row r="91" spans="1:7" ht="27" customHeight="1" thickBot="1" x14ac:dyDescent="0.35">
      <c r="A91" s="750" t="s">
        <v>53</v>
      </c>
      <c r="B91" s="759">
        <v>567.04999999999995</v>
      </c>
      <c r="C91" s="754" t="s">
        <v>54</v>
      </c>
      <c r="D91" s="755"/>
      <c r="E91" s="755"/>
      <c r="F91" s="755"/>
      <c r="G91" s="756"/>
    </row>
    <row r="92" spans="1:7" ht="18.75" customHeight="1" x14ac:dyDescent="0.3">
      <c r="A92" s="750"/>
      <c r="B92" s="760"/>
      <c r="C92" s="761"/>
      <c r="D92" s="761"/>
      <c r="E92" s="761"/>
      <c r="F92" s="761"/>
      <c r="G92" s="761"/>
    </row>
    <row r="93" spans="1:7" ht="18.75" customHeight="1" x14ac:dyDescent="0.3">
      <c r="A93" s="750" t="s">
        <v>55</v>
      </c>
      <c r="B93" s="762">
        <f>B90/B91</f>
        <v>0.72106516180231028</v>
      </c>
      <c r="C93" s="747" t="s">
        <v>56</v>
      </c>
      <c r="D93" s="747"/>
      <c r="E93" s="747"/>
      <c r="F93" s="747"/>
      <c r="G93" s="747"/>
    </row>
    <row r="94" spans="1:7" ht="10.5" customHeight="1" thickBot="1" x14ac:dyDescent="0.35">
      <c r="A94" s="750"/>
      <c r="B94" s="757"/>
      <c r="C94" s="763"/>
      <c r="D94" s="763"/>
      <c r="E94" s="763"/>
      <c r="F94" s="763"/>
      <c r="G94" s="747"/>
    </row>
    <row r="95" spans="1:7" ht="27" customHeight="1" thickBot="1" x14ac:dyDescent="0.35">
      <c r="A95" s="764" t="s">
        <v>131</v>
      </c>
      <c r="B95" s="765">
        <v>100</v>
      </c>
      <c r="C95" s="747"/>
      <c r="D95" s="766" t="s">
        <v>58</v>
      </c>
      <c r="E95" s="767"/>
      <c r="F95" s="766" t="s">
        <v>59</v>
      </c>
      <c r="G95" s="767"/>
    </row>
    <row r="96" spans="1:7" ht="26.25" customHeight="1" x14ac:dyDescent="0.3">
      <c r="A96" s="768" t="s">
        <v>159</v>
      </c>
      <c r="B96" s="769">
        <v>10</v>
      </c>
      <c r="C96" s="770" t="s">
        <v>61</v>
      </c>
      <c r="D96" s="771" t="s">
        <v>62</v>
      </c>
      <c r="E96" s="772" t="s">
        <v>63</v>
      </c>
      <c r="F96" s="771" t="s">
        <v>62</v>
      </c>
      <c r="G96" s="773" t="s">
        <v>63</v>
      </c>
    </row>
    <row r="97" spans="1:7" ht="26.25" customHeight="1" x14ac:dyDescent="0.3">
      <c r="A97" s="768" t="s">
        <v>160</v>
      </c>
      <c r="B97" s="769">
        <v>100</v>
      </c>
      <c r="C97" s="774">
        <v>1</v>
      </c>
      <c r="D97" s="775">
        <v>24065730</v>
      </c>
      <c r="E97" s="776">
        <f>IF(ISBLANK(D97),"-",$D$107/$D$104*D97)</f>
        <v>30144277.735441457</v>
      </c>
      <c r="F97" s="775">
        <v>21711384</v>
      </c>
      <c r="G97" s="777">
        <f>IF(ISBLANK(F97),"-",$D$107/$F$104*F97)</f>
        <v>29901398.680552926</v>
      </c>
    </row>
    <row r="98" spans="1:7" ht="26.25" customHeight="1" x14ac:dyDescent="0.3">
      <c r="A98" s="768" t="s">
        <v>161</v>
      </c>
      <c r="B98" s="769">
        <v>1</v>
      </c>
      <c r="C98" s="778">
        <v>2</v>
      </c>
      <c r="D98" s="779">
        <v>24087537</v>
      </c>
      <c r="E98" s="780">
        <f>IF(ISBLANK(D98),"-",$D$107/$D$104*D98)</f>
        <v>30171592.770745885</v>
      </c>
      <c r="F98" s="779">
        <v>21744945</v>
      </c>
      <c r="G98" s="781">
        <f>IF(ISBLANK(F98),"-",$D$107/$F$104*F98)</f>
        <v>29947619.632709548</v>
      </c>
    </row>
    <row r="99" spans="1:7" ht="26.25" customHeight="1" x14ac:dyDescent="0.3">
      <c r="A99" s="768" t="s">
        <v>162</v>
      </c>
      <c r="B99" s="769">
        <v>1</v>
      </c>
      <c r="C99" s="778">
        <v>3</v>
      </c>
      <c r="D99" s="779">
        <v>24098666</v>
      </c>
      <c r="E99" s="780">
        <f>IF(ISBLANK(D99),"-",$D$107/$D$104*D99)</f>
        <v>30185532.745428462</v>
      </c>
      <c r="F99" s="779">
        <v>21722128</v>
      </c>
      <c r="G99" s="781">
        <f>IF(ISBLANK(F99),"-",$D$107/$F$104*F99)</f>
        <v>29916195.555198219</v>
      </c>
    </row>
    <row r="100" spans="1:7" ht="26.25" customHeight="1" x14ac:dyDescent="0.3">
      <c r="A100" s="768" t="s">
        <v>163</v>
      </c>
      <c r="B100" s="769">
        <v>1</v>
      </c>
      <c r="C100" s="782">
        <v>4</v>
      </c>
      <c r="D100" s="783"/>
      <c r="E100" s="784" t="str">
        <f>IF(ISBLANK(D100),"-",$D$107/$D$104*D100)</f>
        <v>-</v>
      </c>
      <c r="F100" s="783"/>
      <c r="G100" s="785" t="str">
        <f>IF(ISBLANK(F100),"-",$D$107/$F$104*F100)</f>
        <v>-</v>
      </c>
    </row>
    <row r="101" spans="1:7" ht="27" customHeight="1" thickBot="1" x14ac:dyDescent="0.35">
      <c r="A101" s="768" t="s">
        <v>164</v>
      </c>
      <c r="B101" s="769">
        <v>1</v>
      </c>
      <c r="C101" s="786" t="s">
        <v>70</v>
      </c>
      <c r="D101" s="787">
        <f>AVERAGE(D97:D100)</f>
        <v>24083977.666666668</v>
      </c>
      <c r="E101" s="788">
        <f>AVERAGE(E97:E100)</f>
        <v>30167134.41720527</v>
      </c>
      <c r="F101" s="789">
        <f>AVERAGE(F97:F100)</f>
        <v>21726152.333333332</v>
      </c>
      <c r="G101" s="790">
        <f>AVERAGE(G97:G100)</f>
        <v>29921737.956153568</v>
      </c>
    </row>
    <row r="102" spans="1:7" ht="26.25" customHeight="1" x14ac:dyDescent="0.3">
      <c r="A102" s="768" t="s">
        <v>165</v>
      </c>
      <c r="B102" s="769">
        <v>1</v>
      </c>
      <c r="C102" s="791" t="s">
        <v>112</v>
      </c>
      <c r="D102" s="792">
        <v>22.32</v>
      </c>
      <c r="E102" s="747"/>
      <c r="F102" s="792">
        <v>20.3</v>
      </c>
      <c r="G102" s="747"/>
    </row>
    <row r="103" spans="1:7" ht="26.25" customHeight="1" x14ac:dyDescent="0.3">
      <c r="A103" s="768" t="s">
        <v>166</v>
      </c>
      <c r="B103" s="769">
        <v>1</v>
      </c>
      <c r="C103" s="793" t="s">
        <v>113</v>
      </c>
      <c r="D103" s="794">
        <f>D102*$B$34</f>
        <v>16.094174411427566</v>
      </c>
      <c r="E103" s="795"/>
      <c r="F103" s="794">
        <f>F102*$B$34</f>
        <v>14.637622784586899</v>
      </c>
      <c r="G103" s="747"/>
    </row>
    <row r="104" spans="1:7" ht="19.5" customHeight="1" thickBot="1" x14ac:dyDescent="0.3">
      <c r="A104" s="768" t="s">
        <v>75</v>
      </c>
      <c r="B104" s="796">
        <f>(B103/B102)*(B101/B100)*(B99/B98)*(B97/B96)*B95</f>
        <v>1000</v>
      </c>
      <c r="C104" s="793" t="s">
        <v>76</v>
      </c>
      <c r="D104" s="797">
        <f>D103*$B$30/100</f>
        <v>15.967030433577287</v>
      </c>
      <c r="E104" s="798"/>
      <c r="F104" s="797">
        <f>F103*$B$30/100</f>
        <v>14.521985564588661</v>
      </c>
      <c r="G104" s="747"/>
    </row>
    <row r="105" spans="1:7" ht="19.5" customHeight="1" thickBot="1" x14ac:dyDescent="0.3">
      <c r="A105" s="799" t="s">
        <v>77</v>
      </c>
      <c r="B105" s="800"/>
      <c r="C105" s="793" t="s">
        <v>78</v>
      </c>
      <c r="D105" s="794">
        <f>D104/$B$45</f>
        <v>1.5967030433577289E-2</v>
      </c>
      <c r="E105" s="798"/>
      <c r="F105" s="801">
        <f>F104/$B$45</f>
        <v>1.4521985564588662E-2</v>
      </c>
      <c r="G105" s="747"/>
    </row>
    <row r="106" spans="1:7" ht="27" customHeight="1" thickBot="1" x14ac:dyDescent="0.35">
      <c r="A106" s="802"/>
      <c r="B106" s="803"/>
      <c r="C106" s="804" t="s">
        <v>132</v>
      </c>
      <c r="D106" s="805">
        <v>0.02</v>
      </c>
      <c r="E106" s="747"/>
      <c r="F106" s="806"/>
      <c r="G106" s="747"/>
    </row>
    <row r="107" spans="1:7" ht="18.75" customHeight="1" x14ac:dyDescent="0.25">
      <c r="A107" s="747"/>
      <c r="B107" s="747"/>
      <c r="C107" s="807" t="s">
        <v>80</v>
      </c>
      <c r="D107" s="797">
        <f>D106*$B$45</f>
        <v>20</v>
      </c>
      <c r="E107" s="747"/>
      <c r="F107" s="806"/>
      <c r="G107" s="747"/>
    </row>
    <row r="108" spans="1:7" ht="19.5" customHeight="1" thickBot="1" x14ac:dyDescent="0.3">
      <c r="A108" s="747"/>
      <c r="B108" s="747"/>
      <c r="C108" s="750" t="s">
        <v>81</v>
      </c>
      <c r="D108" s="808">
        <f>D107/B93</f>
        <v>27.7367442770495</v>
      </c>
      <c r="E108" s="747"/>
      <c r="F108" s="806"/>
      <c r="G108" s="747"/>
    </row>
    <row r="109" spans="1:7" ht="18.75" customHeight="1" x14ac:dyDescent="0.3">
      <c r="A109" s="747"/>
      <c r="B109" s="747"/>
      <c r="C109" s="764" t="s">
        <v>82</v>
      </c>
      <c r="D109" s="809">
        <f>AVERAGE(E97:E100,G97:G100)</f>
        <v>30044436.186679419</v>
      </c>
      <c r="E109" s="747"/>
      <c r="F109" s="810"/>
      <c r="G109" s="747"/>
    </row>
    <row r="110" spans="1:7" ht="18.75" customHeight="1" x14ac:dyDescent="0.25">
      <c r="A110" s="747"/>
      <c r="B110" s="747"/>
      <c r="C110" s="768" t="s">
        <v>83</v>
      </c>
      <c r="D110" s="811">
        <f>STDEV(E97:E100,G97:G100)/D109</f>
        <v>4.5228139610579898E-3</v>
      </c>
      <c r="E110" s="747"/>
      <c r="F110" s="810"/>
      <c r="G110" s="747"/>
    </row>
    <row r="111" spans="1:7" ht="19.5" customHeight="1" thickBot="1" x14ac:dyDescent="0.3">
      <c r="A111" s="747"/>
      <c r="B111" s="747"/>
      <c r="C111" s="812" t="s">
        <v>19</v>
      </c>
      <c r="D111" s="813">
        <f>COUNT(E97:E100,G97:G100)</f>
        <v>6</v>
      </c>
      <c r="E111" s="747"/>
      <c r="F111" s="810"/>
      <c r="G111" s="747"/>
    </row>
    <row r="112" spans="1:7" ht="18.75" customHeight="1" x14ac:dyDescent="0.25">
      <c r="A112" s="747"/>
      <c r="B112" s="747"/>
      <c r="C112" s="747"/>
      <c r="D112" s="747"/>
      <c r="E112" s="747"/>
      <c r="F112" s="747"/>
      <c r="G112" s="747"/>
    </row>
    <row r="113" spans="1:7" ht="18.75" customHeight="1" x14ac:dyDescent="0.3">
      <c r="A113" s="814" t="s">
        <v>1</v>
      </c>
      <c r="B113" s="815" t="s">
        <v>84</v>
      </c>
      <c r="C113" s="747"/>
      <c r="D113" s="747"/>
      <c r="E113" s="747"/>
      <c r="F113" s="747"/>
      <c r="G113" s="747"/>
    </row>
    <row r="114" spans="1:7" ht="17.25" customHeight="1" thickBot="1" x14ac:dyDescent="0.35">
      <c r="A114" s="814"/>
      <c r="B114" s="814"/>
      <c r="C114" s="814"/>
      <c r="D114" s="747"/>
      <c r="E114" s="747"/>
      <c r="F114" s="747"/>
      <c r="G114" s="747"/>
    </row>
    <row r="115" spans="1:7" ht="57.75" customHeight="1" x14ac:dyDescent="0.3">
      <c r="A115" s="764" t="s">
        <v>133</v>
      </c>
      <c r="B115" s="816">
        <v>50</v>
      </c>
      <c r="C115" s="817" t="s">
        <v>134</v>
      </c>
      <c r="D115" s="818" t="s">
        <v>135</v>
      </c>
      <c r="E115" s="819" t="s">
        <v>136</v>
      </c>
      <c r="F115" s="820" t="s">
        <v>137</v>
      </c>
      <c r="G115" s="821" t="s">
        <v>138</v>
      </c>
    </row>
    <row r="116" spans="1:7" ht="25.5" customHeight="1" x14ac:dyDescent="0.3">
      <c r="A116" s="768" t="s">
        <v>159</v>
      </c>
      <c r="B116" s="822">
        <v>4</v>
      </c>
      <c r="C116" s="823">
        <v>1</v>
      </c>
      <c r="D116" s="824">
        <v>32779816</v>
      </c>
      <c r="E116" s="825">
        <f t="shared" ref="E116:E135" si="2">IF(ISBLANK(D116),"-",D116/$D$109*$D$106*$B$124)</f>
        <v>2.7276111786825061</v>
      </c>
      <c r="F116" s="826">
        <f t="shared" ref="F116:F135" si="3">IF(ISBLANK(D116),"-",E116/$E$147*100)</f>
        <v>108.24376671272402</v>
      </c>
      <c r="G116" s="827">
        <f t="shared" ref="G116:G135" si="4">IF(ISBLANK(D116),"-",E116/$B$56*100)</f>
        <v>109.10444714730025</v>
      </c>
    </row>
    <row r="117" spans="1:7" ht="25.5" customHeight="1" x14ac:dyDescent="0.3">
      <c r="A117" s="768" t="s">
        <v>160</v>
      </c>
      <c r="B117" s="822">
        <v>10</v>
      </c>
      <c r="C117" s="828">
        <v>2</v>
      </c>
      <c r="D117" s="829">
        <v>32310723</v>
      </c>
      <c r="E117" s="830">
        <f t="shared" si="2"/>
        <v>2.6885779116671662</v>
      </c>
      <c r="F117" s="831">
        <f t="shared" si="3"/>
        <v>106.69475273233525</v>
      </c>
      <c r="G117" s="832">
        <f t="shared" si="4"/>
        <v>107.54311646668664</v>
      </c>
    </row>
    <row r="118" spans="1:7" ht="25.5" customHeight="1" x14ac:dyDescent="0.3">
      <c r="A118" s="768" t="s">
        <v>161</v>
      </c>
      <c r="B118" s="822">
        <v>1</v>
      </c>
      <c r="C118" s="828">
        <v>3</v>
      </c>
      <c r="D118" s="829">
        <v>30913364</v>
      </c>
      <c r="E118" s="830">
        <f t="shared" si="2"/>
        <v>2.5723035546350039</v>
      </c>
      <c r="F118" s="831">
        <f t="shared" si="3"/>
        <v>102.08046808809183</v>
      </c>
      <c r="G118" s="832">
        <f t="shared" si="4"/>
        <v>102.89214218540015</v>
      </c>
    </row>
    <row r="119" spans="1:7" ht="25.5" customHeight="1" x14ac:dyDescent="0.3">
      <c r="A119" s="768" t="s">
        <v>162</v>
      </c>
      <c r="B119" s="822">
        <v>1</v>
      </c>
      <c r="C119" s="828">
        <v>4</v>
      </c>
      <c r="D119" s="829">
        <v>31243299</v>
      </c>
      <c r="E119" s="830">
        <f t="shared" si="2"/>
        <v>2.5997574730535393</v>
      </c>
      <c r="F119" s="831">
        <f t="shared" si="3"/>
        <v>103.16996191473082</v>
      </c>
      <c r="G119" s="832">
        <f t="shared" si="4"/>
        <v>103.99029892214158</v>
      </c>
    </row>
    <row r="120" spans="1:7" ht="25.5" customHeight="1" x14ac:dyDescent="0.3">
      <c r="A120" s="768" t="s">
        <v>163</v>
      </c>
      <c r="B120" s="822">
        <v>1</v>
      </c>
      <c r="C120" s="828">
        <v>5</v>
      </c>
      <c r="D120" s="829">
        <v>29676619</v>
      </c>
      <c r="E120" s="830">
        <f t="shared" si="2"/>
        <v>2.4693939017199384</v>
      </c>
      <c r="F120" s="831">
        <f t="shared" si="3"/>
        <v>97.996554460781397</v>
      </c>
      <c r="G120" s="832">
        <f t="shared" si="4"/>
        <v>98.775756068797534</v>
      </c>
    </row>
    <row r="121" spans="1:7" ht="25.5" customHeight="1" x14ac:dyDescent="0.3">
      <c r="A121" s="768" t="s">
        <v>164</v>
      </c>
      <c r="B121" s="822">
        <v>1</v>
      </c>
      <c r="C121" s="828">
        <v>6</v>
      </c>
      <c r="D121" s="829">
        <v>30474621</v>
      </c>
      <c r="E121" s="830">
        <f t="shared" si="2"/>
        <v>2.5357957136096392</v>
      </c>
      <c r="F121" s="831">
        <f t="shared" si="3"/>
        <v>100.63167426512342</v>
      </c>
      <c r="G121" s="832">
        <f t="shared" si="4"/>
        <v>101.43182854438557</v>
      </c>
    </row>
    <row r="122" spans="1:7" ht="25.5" customHeight="1" x14ac:dyDescent="0.3">
      <c r="A122" s="768" t="s">
        <v>165</v>
      </c>
      <c r="B122" s="822">
        <v>1</v>
      </c>
      <c r="C122" s="828">
        <v>7</v>
      </c>
      <c r="D122" s="829">
        <v>31034546</v>
      </c>
      <c r="E122" s="830">
        <f t="shared" si="2"/>
        <v>2.5823871187970204</v>
      </c>
      <c r="F122" s="831">
        <f t="shared" si="3"/>
        <v>102.48062884975629</v>
      </c>
      <c r="G122" s="832">
        <f t="shared" si="4"/>
        <v>103.29548475188082</v>
      </c>
    </row>
    <row r="123" spans="1:7" ht="25.5" customHeight="1" x14ac:dyDescent="0.3">
      <c r="A123" s="768" t="s">
        <v>166</v>
      </c>
      <c r="B123" s="822">
        <v>1</v>
      </c>
      <c r="C123" s="828">
        <v>8</v>
      </c>
      <c r="D123" s="829">
        <v>29839677</v>
      </c>
      <c r="E123" s="830">
        <f t="shared" si="2"/>
        <v>2.4829619712775473</v>
      </c>
      <c r="F123" s="831">
        <f t="shared" si="3"/>
        <v>98.534995924657935</v>
      </c>
      <c r="G123" s="832">
        <f t="shared" si="4"/>
        <v>99.318478851101887</v>
      </c>
    </row>
    <row r="124" spans="1:7" ht="25.5" customHeight="1" thickBot="1" x14ac:dyDescent="0.3">
      <c r="A124" s="768" t="s">
        <v>75</v>
      </c>
      <c r="B124" s="833">
        <f>(B123/B122)*(B121/B120)*(B119/B118)*(B117/B116)*B115</f>
        <v>125</v>
      </c>
      <c r="C124" s="828">
        <v>9</v>
      </c>
      <c r="D124" s="829">
        <v>30107631</v>
      </c>
      <c r="E124" s="830">
        <f t="shared" si="2"/>
        <v>2.5052584456010365</v>
      </c>
      <c r="F124" s="831">
        <f t="shared" si="3"/>
        <v>99.419819386319276</v>
      </c>
      <c r="G124" s="832">
        <f t="shared" si="4"/>
        <v>100.21033782404145</v>
      </c>
    </row>
    <row r="125" spans="1:7" ht="25.5" customHeight="1" x14ac:dyDescent="0.25">
      <c r="A125" s="799" t="s">
        <v>77</v>
      </c>
      <c r="B125" s="834"/>
      <c r="C125" s="828">
        <v>10</v>
      </c>
      <c r="D125" s="829">
        <v>30448150</v>
      </c>
      <c r="E125" s="830">
        <f t="shared" si="2"/>
        <v>2.5335930595279046</v>
      </c>
      <c r="F125" s="831">
        <f t="shared" si="3"/>
        <v>100.54426313540101</v>
      </c>
      <c r="G125" s="832">
        <f t="shared" si="4"/>
        <v>101.34372238111618</v>
      </c>
    </row>
    <row r="126" spans="1:7" ht="25.5" customHeight="1" thickBot="1" x14ac:dyDescent="0.3">
      <c r="A126" s="802"/>
      <c r="B126" s="835"/>
      <c r="C126" s="828">
        <v>11</v>
      </c>
      <c r="D126" s="829">
        <v>31065782</v>
      </c>
      <c r="E126" s="830">
        <f t="shared" si="2"/>
        <v>2.584986268919685</v>
      </c>
      <c r="F126" s="831">
        <f t="shared" si="3"/>
        <v>102.58377470930103</v>
      </c>
      <c r="G126" s="832">
        <f t="shared" si="4"/>
        <v>103.3994507567874</v>
      </c>
    </row>
    <row r="127" spans="1:7" ht="25.5" customHeight="1" x14ac:dyDescent="0.25">
      <c r="A127" s="836"/>
      <c r="B127" s="837"/>
      <c r="C127" s="828">
        <v>12</v>
      </c>
      <c r="D127" s="829">
        <v>32320373</v>
      </c>
      <c r="E127" s="830">
        <f t="shared" si="2"/>
        <v>2.6893808889588722</v>
      </c>
      <c r="F127" s="831">
        <f t="shared" si="3"/>
        <v>106.726618449604</v>
      </c>
      <c r="G127" s="832">
        <f t="shared" si="4"/>
        <v>107.57523555835489</v>
      </c>
    </row>
    <row r="128" spans="1:7" ht="25.5" customHeight="1" x14ac:dyDescent="0.25">
      <c r="A128" s="836"/>
      <c r="B128" s="837"/>
      <c r="C128" s="828">
        <v>13</v>
      </c>
      <c r="D128" s="829">
        <v>30897099</v>
      </c>
      <c r="E128" s="830">
        <f t="shared" si="2"/>
        <v>2.5709501426505899</v>
      </c>
      <c r="F128" s="831">
        <f t="shared" si="3"/>
        <v>102.02675866929634</v>
      </c>
      <c r="G128" s="832">
        <f t="shared" si="4"/>
        <v>102.83800570602359</v>
      </c>
    </row>
    <row r="129" spans="1:7" ht="25.5" customHeight="1" x14ac:dyDescent="0.25">
      <c r="A129" s="836"/>
      <c r="B129" s="837"/>
      <c r="C129" s="828">
        <v>14</v>
      </c>
      <c r="D129" s="829">
        <v>30268832</v>
      </c>
      <c r="E129" s="830">
        <f t="shared" si="2"/>
        <v>2.5186719940362932</v>
      </c>
      <c r="F129" s="831">
        <f t="shared" si="3"/>
        <v>99.952128763463364</v>
      </c>
      <c r="G129" s="832">
        <f t="shared" si="4"/>
        <v>100.74687976145174</v>
      </c>
    </row>
    <row r="130" spans="1:7" ht="25.5" customHeight="1" x14ac:dyDescent="0.25">
      <c r="A130" s="836"/>
      <c r="B130" s="837"/>
      <c r="C130" s="828">
        <v>15</v>
      </c>
      <c r="D130" s="829">
        <v>31296985</v>
      </c>
      <c r="E130" s="830">
        <f t="shared" si="2"/>
        <v>2.6042246895180479</v>
      </c>
      <c r="F130" s="831">
        <f t="shared" si="3"/>
        <v>103.34724097144485</v>
      </c>
      <c r="G130" s="832">
        <f t="shared" si="4"/>
        <v>104.1689875807219</v>
      </c>
    </row>
    <row r="131" spans="1:7" ht="25.5" customHeight="1" x14ac:dyDescent="0.25">
      <c r="A131" s="836"/>
      <c r="B131" s="837"/>
      <c r="C131" s="828">
        <v>16</v>
      </c>
      <c r="D131" s="829">
        <v>30807026</v>
      </c>
      <c r="E131" s="830">
        <f t="shared" si="2"/>
        <v>2.5634551609308187</v>
      </c>
      <c r="F131" s="831">
        <f t="shared" si="3"/>
        <v>101.7293243945245</v>
      </c>
      <c r="G131" s="832">
        <f t="shared" si="4"/>
        <v>102.53820643723274</v>
      </c>
    </row>
    <row r="132" spans="1:7" ht="25.5" customHeight="1" x14ac:dyDescent="0.25">
      <c r="A132" s="836"/>
      <c r="B132" s="837"/>
      <c r="C132" s="828">
        <v>17</v>
      </c>
      <c r="D132" s="829">
        <v>31251228</v>
      </c>
      <c r="E132" s="830">
        <f t="shared" si="2"/>
        <v>2.6004172457940506</v>
      </c>
      <c r="F132" s="831">
        <f t="shared" si="3"/>
        <v>103.19614463724108</v>
      </c>
      <c r="G132" s="832">
        <f t="shared" si="4"/>
        <v>104.01668983176202</v>
      </c>
    </row>
    <row r="133" spans="1:7" ht="25.5" customHeight="1" x14ac:dyDescent="0.25">
      <c r="A133" s="836"/>
      <c r="B133" s="837"/>
      <c r="C133" s="828">
        <v>18</v>
      </c>
      <c r="D133" s="829">
        <v>30409039</v>
      </c>
      <c r="E133" s="830">
        <f t="shared" si="2"/>
        <v>2.530338630009159</v>
      </c>
      <c r="F133" s="831">
        <f t="shared" si="3"/>
        <v>100.41511286927684</v>
      </c>
      <c r="G133" s="832">
        <f t="shared" si="4"/>
        <v>101.21354520036635</v>
      </c>
    </row>
    <row r="134" spans="1:7" ht="25.5" customHeight="1" x14ac:dyDescent="0.25">
      <c r="A134" s="836"/>
      <c r="B134" s="837"/>
      <c r="C134" s="828">
        <v>19</v>
      </c>
      <c r="D134" s="829">
        <v>29844291</v>
      </c>
      <c r="E134" s="830">
        <f t="shared" si="2"/>
        <v>2.4833459025960889</v>
      </c>
      <c r="F134" s="831">
        <f t="shared" si="3"/>
        <v>98.55023203030332</v>
      </c>
      <c r="G134" s="832">
        <f t="shared" si="4"/>
        <v>99.333836103843552</v>
      </c>
    </row>
    <row r="135" spans="1:7" ht="25.5" customHeight="1" x14ac:dyDescent="0.25">
      <c r="A135" s="836"/>
      <c r="B135" s="837"/>
      <c r="C135" s="838">
        <v>20</v>
      </c>
      <c r="D135" s="839">
        <v>30665512</v>
      </c>
      <c r="E135" s="840">
        <f t="shared" si="2"/>
        <v>2.5516797693807236</v>
      </c>
      <c r="F135" s="841">
        <f t="shared" si="3"/>
        <v>101.26202438275551</v>
      </c>
      <c r="G135" s="832">
        <f t="shared" si="4"/>
        <v>102.06719077522894</v>
      </c>
    </row>
    <row r="136" spans="1:7" ht="25.5" customHeight="1" x14ac:dyDescent="0.25">
      <c r="A136" s="768"/>
      <c r="B136" s="842"/>
      <c r="C136" s="828">
        <v>21</v>
      </c>
      <c r="D136" s="843">
        <v>49405928</v>
      </c>
      <c r="E136" s="844">
        <f>IF(ISBLANK(D136),"-",D136/$D$50*$D$106*$B$124)</f>
        <v>2.2186199220773375</v>
      </c>
      <c r="F136" s="841">
        <f t="shared" ref="F136:F145" si="5">IF(ISBLANK(D136),"-",E136/$E$147*100)</f>
        <v>88.044725416303521</v>
      </c>
      <c r="G136" s="832">
        <f t="shared" ref="G136:G145" si="6">IF(ISBLANK(D136),"-",E136/$B$56*100)</f>
        <v>88.7447968830935</v>
      </c>
    </row>
    <row r="137" spans="1:7" ht="25.5" customHeight="1" x14ac:dyDescent="0.25">
      <c r="A137" s="768"/>
      <c r="B137" s="842"/>
      <c r="C137" s="845">
        <v>22</v>
      </c>
      <c r="D137" s="843">
        <v>50835395</v>
      </c>
      <c r="E137" s="844">
        <f>IF(ISBLANK(D137),"-",D137/$D$50*$D$106*$B$124)</f>
        <v>2.2828114896186285</v>
      </c>
      <c r="F137" s="841">
        <f t="shared" si="5"/>
        <v>90.592132875316707</v>
      </c>
      <c r="G137" s="832">
        <f t="shared" si="6"/>
        <v>91.312459584745142</v>
      </c>
    </row>
    <row r="138" spans="1:7" ht="25.5" customHeight="1" x14ac:dyDescent="0.25">
      <c r="A138" s="768"/>
      <c r="B138" s="842"/>
      <c r="C138" s="828">
        <v>23</v>
      </c>
      <c r="D138" s="843">
        <v>61205127</v>
      </c>
      <c r="E138" s="844">
        <f>IF(ISBLANK(D138),"-",D138/$D$50*$D$106*$B$124)</f>
        <v>2.7484741121647094</v>
      </c>
      <c r="F138" s="841">
        <f t="shared" si="5"/>
        <v>109.07170088546833</v>
      </c>
      <c r="G138" s="832">
        <f t="shared" si="6"/>
        <v>109.93896448658838</v>
      </c>
    </row>
    <row r="139" spans="1:7" ht="25.5" customHeight="1" x14ac:dyDescent="0.25">
      <c r="A139" s="768"/>
      <c r="B139" s="842"/>
      <c r="C139" s="845">
        <v>24</v>
      </c>
      <c r="D139" s="843">
        <v>53241211</v>
      </c>
      <c r="E139" s="844">
        <f>IF(ISBLANK(D139),"-",D139/$D$50*$D$106*$B$124)</f>
        <v>2.3908469323787038</v>
      </c>
      <c r="F139" s="841">
        <f t="shared" si="5"/>
        <v>94.879460685901492</v>
      </c>
      <c r="G139" s="832">
        <f t="shared" si="6"/>
        <v>95.633877295148153</v>
      </c>
    </row>
    <row r="140" spans="1:7" ht="25.5" customHeight="1" x14ac:dyDescent="0.25">
      <c r="A140" s="768"/>
      <c r="B140" s="842"/>
      <c r="C140" s="828">
        <v>25</v>
      </c>
      <c r="D140" s="843">
        <v>54415286</v>
      </c>
      <c r="E140" s="844">
        <f>IF(ISBLANK(D140),"-",D140/$D$50*$D$106*$B$124)</f>
        <v>2.443569880625176</v>
      </c>
      <c r="F140" s="841">
        <f t="shared" si="5"/>
        <v>96.97174222331428</v>
      </c>
      <c r="G140" s="832">
        <f t="shared" si="6"/>
        <v>97.742795225007043</v>
      </c>
    </row>
    <row r="141" spans="1:7" ht="25.5" customHeight="1" x14ac:dyDescent="0.25">
      <c r="A141" s="768"/>
      <c r="B141" s="842"/>
      <c r="C141" s="845">
        <v>26</v>
      </c>
      <c r="D141" s="843">
        <v>56167342</v>
      </c>
      <c r="E141" s="844">
        <f>IF(ISBLANK(D141),"-",D141/$D$50*$D$106*$B$124)</f>
        <v>2.522247612297277</v>
      </c>
      <c r="F141" s="841">
        <f t="shared" si="5"/>
        <v>100.09402523020341</v>
      </c>
      <c r="G141" s="832">
        <f t="shared" si="6"/>
        <v>100.88990449189109</v>
      </c>
    </row>
    <row r="142" spans="1:7" ht="25.5" customHeight="1" x14ac:dyDescent="0.25">
      <c r="A142" s="768"/>
      <c r="B142" s="842"/>
      <c r="C142" s="828">
        <v>27</v>
      </c>
      <c r="D142" s="843">
        <v>51455834</v>
      </c>
      <c r="E142" s="844">
        <f>IF(ISBLANK(D142),"-",D142/$D$50*$D$106*$B$124)</f>
        <v>2.3106728896885493</v>
      </c>
      <c r="F142" s="841">
        <f t="shared" si="5"/>
        <v>91.697797389756445</v>
      </c>
      <c r="G142" s="832">
        <f t="shared" si="6"/>
        <v>92.42691558754197</v>
      </c>
    </row>
    <row r="143" spans="1:7" ht="25.5" customHeight="1" x14ac:dyDescent="0.25">
      <c r="A143" s="768"/>
      <c r="B143" s="842"/>
      <c r="C143" s="845">
        <v>28</v>
      </c>
      <c r="D143" s="843">
        <v>56725155</v>
      </c>
      <c r="E143" s="844">
        <f>IF(ISBLANK(D143),"-",D143/$D$50*$D$106*$B$124)</f>
        <v>2.54729673260919</v>
      </c>
      <c r="F143" s="841">
        <f t="shared" si="5"/>
        <v>101.08808595139142</v>
      </c>
      <c r="G143" s="832">
        <f t="shared" si="6"/>
        <v>101.8918693043676</v>
      </c>
    </row>
    <row r="144" spans="1:7" ht="25.5" customHeight="1" x14ac:dyDescent="0.25">
      <c r="A144" s="768"/>
      <c r="B144" s="842"/>
      <c r="C144" s="828">
        <v>29</v>
      </c>
      <c r="D144" s="843">
        <v>51572742</v>
      </c>
      <c r="E144" s="844">
        <f>IF(ISBLANK(D144),"-",D144/$D$50*$D$106*$B$124)</f>
        <v>2.3159227539932989</v>
      </c>
      <c r="F144" s="841">
        <f t="shared" si="5"/>
        <v>91.906135400510323</v>
      </c>
      <c r="G144" s="832">
        <f t="shared" si="6"/>
        <v>92.636910159731954</v>
      </c>
    </row>
    <row r="145" spans="1:7" ht="25.5" customHeight="1" thickBot="1" x14ac:dyDescent="0.3">
      <c r="A145" s="768"/>
      <c r="B145" s="842"/>
      <c r="C145" s="846">
        <v>30</v>
      </c>
      <c r="D145" s="847">
        <v>53908126</v>
      </c>
      <c r="E145" s="848">
        <f>IF(ISBLANK(D145),"-",D145/$D$50*$D$106*$B$124)</f>
        <v>2.4207953811829075</v>
      </c>
      <c r="F145" s="849">
        <f t="shared" si="5"/>
        <v>96.067948594700866</v>
      </c>
      <c r="G145" s="850">
        <f t="shared" si="6"/>
        <v>96.8318152473163</v>
      </c>
    </row>
    <row r="146" spans="1:7" ht="19.5" customHeight="1" thickBot="1" x14ac:dyDescent="0.3">
      <c r="A146" s="837"/>
      <c r="B146" s="837"/>
      <c r="C146" s="838"/>
      <c r="D146" s="851"/>
      <c r="E146" s="852"/>
      <c r="F146" s="853"/>
      <c r="G146" s="854"/>
    </row>
    <row r="147" spans="1:7" ht="26.25" customHeight="1" x14ac:dyDescent="0.3">
      <c r="A147" s="747"/>
      <c r="B147" s="747"/>
      <c r="C147" s="838" t="s">
        <v>139</v>
      </c>
      <c r="D147" s="855"/>
      <c r="E147" s="856">
        <f>AVERAGE(E116:E145)</f>
        <v>2.5198782909333812</v>
      </c>
      <c r="F147" s="857">
        <f>AVERAGE(F116:F145)</f>
        <v>99.999999999999972</v>
      </c>
      <c r="G147" s="858">
        <f>AVERAGE(G116:G145)</f>
        <v>100.79513163733517</v>
      </c>
    </row>
    <row r="148" spans="1:7" ht="26.25" customHeight="1" x14ac:dyDescent="0.3">
      <c r="A148" s="747"/>
      <c r="B148" s="747"/>
      <c r="C148" s="838"/>
      <c r="D148" s="855"/>
      <c r="E148" s="859">
        <f>STDEV(E116:E145)/E147</f>
        <v>5.0000879401726331E-2</v>
      </c>
      <c r="F148" s="860">
        <f>STDEV(F116:F145)/F147</f>
        <v>5.0000879401726345E-2</v>
      </c>
      <c r="G148" s="861">
        <f>STDEV(G116:G145)/G147</f>
        <v>5.0000879401726372E-2</v>
      </c>
    </row>
    <row r="149" spans="1:7" ht="27" customHeight="1" thickBot="1" x14ac:dyDescent="0.35">
      <c r="A149" s="747"/>
      <c r="B149" s="747"/>
      <c r="C149" s="862"/>
      <c r="D149" s="863"/>
      <c r="E149" s="864">
        <f>COUNT(E116:E145)</f>
        <v>30</v>
      </c>
      <c r="F149" s="865">
        <f>COUNT(F116:F145)</f>
        <v>30</v>
      </c>
      <c r="G149" s="866">
        <f>COUNT(G116:G145)</f>
        <v>30</v>
      </c>
    </row>
    <row r="150" spans="1:7" ht="18.75" customHeight="1" x14ac:dyDescent="0.3">
      <c r="A150" s="747"/>
      <c r="B150" s="747"/>
      <c r="C150" s="747"/>
      <c r="D150" s="795"/>
      <c r="E150" s="867"/>
      <c r="F150" s="747"/>
      <c r="G150" s="795"/>
    </row>
    <row r="151" spans="1:7" ht="18.75" customHeight="1" x14ac:dyDescent="0.3">
      <c r="A151" s="748" t="s">
        <v>140</v>
      </c>
      <c r="B151" s="750" t="s">
        <v>106</v>
      </c>
      <c r="C151" s="868" t="str">
        <f>B20</f>
        <v>S-Amlodipine besilate equivalent to s-amlodopine 2.5mg</v>
      </c>
      <c r="D151" s="868"/>
      <c r="E151" s="747" t="s">
        <v>107</v>
      </c>
      <c r="F151" s="747"/>
      <c r="G151" s="869">
        <f>G147</f>
        <v>100.79513163733517</v>
      </c>
    </row>
    <row r="152" spans="1:7" ht="13.5" customHeight="1" x14ac:dyDescent="0.3">
      <c r="A152" s="748"/>
      <c r="B152" s="750"/>
      <c r="C152" s="757"/>
      <c r="D152" s="757"/>
      <c r="E152" s="747"/>
      <c r="F152" s="747"/>
      <c r="G152" s="870"/>
    </row>
    <row r="153" spans="1:7" ht="18.75" customHeight="1" x14ac:dyDescent="0.3">
      <c r="A153" s="814" t="s">
        <v>1</v>
      </c>
      <c r="B153" s="745" t="s">
        <v>141</v>
      </c>
      <c r="C153" s="747"/>
      <c r="D153" s="747"/>
      <c r="E153" s="747"/>
      <c r="F153" s="747"/>
      <c r="G153" s="747"/>
    </row>
    <row r="154" spans="1:7" ht="19.5" customHeight="1" thickBot="1" x14ac:dyDescent="0.35">
      <c r="A154" s="814"/>
      <c r="B154" s="815"/>
      <c r="C154" s="747"/>
      <c r="D154" s="747"/>
      <c r="E154" s="747"/>
      <c r="F154" s="747"/>
      <c r="G154" s="747"/>
    </row>
    <row r="155" spans="1:7" ht="18.75" customHeight="1" x14ac:dyDescent="0.3">
      <c r="A155" s="747"/>
      <c r="B155" s="766" t="s">
        <v>142</v>
      </c>
      <c r="C155" s="767"/>
      <c r="D155" s="747"/>
      <c r="E155" s="747"/>
      <c r="F155" s="747"/>
      <c r="G155" s="747"/>
    </row>
    <row r="156" spans="1:7" ht="18.75" customHeight="1" x14ac:dyDescent="0.25">
      <c r="A156" s="747"/>
      <c r="B156" s="871" t="s">
        <v>42</v>
      </c>
      <c r="C156" s="872">
        <f>G147</f>
        <v>100.79513163733517</v>
      </c>
      <c r="D156" s="747"/>
      <c r="E156" s="747"/>
      <c r="F156" s="747"/>
      <c r="G156" s="747"/>
    </row>
    <row r="157" spans="1:7" ht="26.25" customHeight="1" x14ac:dyDescent="0.25">
      <c r="A157" s="747"/>
      <c r="B157" s="871" t="s">
        <v>143</v>
      </c>
      <c r="C157" s="873">
        <v>2</v>
      </c>
      <c r="D157" s="747"/>
      <c r="E157" s="747"/>
      <c r="F157" s="747"/>
      <c r="G157" s="747"/>
    </row>
    <row r="158" spans="1:7" ht="18.75" customHeight="1" x14ac:dyDescent="0.25">
      <c r="A158" s="747"/>
      <c r="B158" s="871" t="s">
        <v>144</v>
      </c>
      <c r="C158" s="872">
        <f>STDEV(G59:G68,G116:G145)</f>
        <v>5.5585434921339747</v>
      </c>
      <c r="D158" s="747"/>
      <c r="E158" s="747"/>
      <c r="F158" s="747"/>
      <c r="G158" s="747"/>
    </row>
    <row r="159" spans="1:7" ht="19.5" customHeight="1" thickBot="1" x14ac:dyDescent="0.3">
      <c r="A159" s="747"/>
      <c r="B159" s="874" t="s">
        <v>145</v>
      </c>
      <c r="C159" s="875">
        <f>IF(OR(G147&lt;98.5,G147&gt;101.5),(IF(98.5&gt;G147,98.5,101.5)),C156)</f>
        <v>100.79513163733517</v>
      </c>
      <c r="D159" s="747"/>
      <c r="E159" s="747"/>
      <c r="F159" s="747"/>
      <c r="G159" s="747"/>
    </row>
    <row r="160" spans="1:7" ht="18.75" customHeight="1" x14ac:dyDescent="0.3">
      <c r="A160" s="747"/>
      <c r="B160" s="876" t="s">
        <v>167</v>
      </c>
      <c r="C160" s="877">
        <f>ABS(C159-C156)+(C157*C158)</f>
        <v>11.117086984267949</v>
      </c>
      <c r="D160" s="747"/>
      <c r="E160" s="747"/>
      <c r="F160" s="747"/>
      <c r="G160" s="747"/>
    </row>
    <row r="161" spans="1:7" ht="18.75" customHeight="1" x14ac:dyDescent="0.3">
      <c r="A161" s="747"/>
      <c r="B161" s="871" t="s">
        <v>156</v>
      </c>
      <c r="C161" s="878">
        <f>(1-(0.01)*(25))*C159</f>
        <v>75.596348728001374</v>
      </c>
      <c r="D161" s="747"/>
      <c r="E161" s="747"/>
      <c r="F161" s="747"/>
      <c r="G161" s="747"/>
    </row>
    <row r="162" spans="1:7" ht="19.5" customHeight="1" thickBot="1" x14ac:dyDescent="0.35">
      <c r="A162" s="747"/>
      <c r="B162" s="879" t="s">
        <v>157</v>
      </c>
      <c r="C162" s="880">
        <f>(1+(0.01)*(25))*C159</f>
        <v>125.99391454666898</v>
      </c>
      <c r="D162" s="747"/>
      <c r="E162" s="747"/>
      <c r="F162" s="747"/>
      <c r="G162" s="747"/>
    </row>
    <row r="163" spans="1:7" ht="18.75" customHeight="1" thickBot="1" x14ac:dyDescent="0.35">
      <c r="A163" s="747"/>
      <c r="B163" s="750"/>
      <c r="C163" s="881"/>
      <c r="D163" s="747"/>
      <c r="E163" s="747"/>
      <c r="F163" s="747"/>
      <c r="G163" s="747"/>
    </row>
    <row r="164" spans="1:7" ht="18.75" customHeight="1" x14ac:dyDescent="0.3">
      <c r="A164" s="747"/>
      <c r="B164" s="882" t="s">
        <v>25</v>
      </c>
      <c r="C164" s="882"/>
      <c r="D164" s="747"/>
      <c r="E164" s="883" t="s">
        <v>26</v>
      </c>
      <c r="F164" s="884"/>
      <c r="G164" s="883" t="s">
        <v>27</v>
      </c>
    </row>
    <row r="165" spans="1:7" ht="21" customHeight="1" x14ac:dyDescent="0.3">
      <c r="A165" s="748" t="s">
        <v>28</v>
      </c>
      <c r="B165" s="885"/>
      <c r="C165" s="885"/>
      <c r="D165" s="747"/>
      <c r="E165" s="885"/>
      <c r="F165" s="747"/>
      <c r="G165" s="885"/>
    </row>
    <row r="166" spans="1:7" ht="18.75" customHeight="1" x14ac:dyDescent="0.3">
      <c r="A166" s="748" t="s">
        <v>29</v>
      </c>
      <c r="B166" s="886"/>
      <c r="C166" s="886"/>
      <c r="D166" s="747"/>
      <c r="E166" s="886"/>
      <c r="F166" s="747"/>
      <c r="G166" s="887"/>
    </row>
    <row r="167" spans="1:7" ht="15" x14ac:dyDescent="0.2">
      <c r="A167" s="763"/>
      <c r="B167" s="763"/>
      <c r="C167" s="763"/>
      <c r="D167" s="763"/>
      <c r="E167" s="763"/>
      <c r="F167" s="763"/>
      <c r="G167" s="763"/>
    </row>
    <row r="257" spans="1:1" x14ac:dyDescent="0.2">
      <c r="A257" s="453">
        <v>5</v>
      </c>
    </row>
  </sheetData>
  <sheetProtection formatColumns="0" formatRows="0" insertColumns="0" insertHyperlinks="0" deleteColumns="0" deleteRows="0" autoFilter="0" pivotTables="0"/>
  <mergeCells count="28">
    <mergeCell ref="A125:B126"/>
    <mergeCell ref="C151:D151"/>
    <mergeCell ref="B155:C155"/>
    <mergeCell ref="B164:C164"/>
    <mergeCell ref="C88:G88"/>
    <mergeCell ref="C90:G90"/>
    <mergeCell ref="C91:G91"/>
    <mergeCell ref="D95:E95"/>
    <mergeCell ref="F95:G95"/>
    <mergeCell ref="A105:B106"/>
    <mergeCell ref="A46:B47"/>
    <mergeCell ref="A68:B69"/>
    <mergeCell ref="C74:D74"/>
    <mergeCell ref="B78:C78"/>
    <mergeCell ref="B85:C85"/>
    <mergeCell ref="B86:C86"/>
    <mergeCell ref="B27:C27"/>
    <mergeCell ref="C29:G29"/>
    <mergeCell ref="C31:G31"/>
    <mergeCell ref="C32:G32"/>
    <mergeCell ref="D36:E36"/>
    <mergeCell ref="F36:G36"/>
    <mergeCell ref="A1:G7"/>
    <mergeCell ref="A8:G14"/>
    <mergeCell ref="A16:G16"/>
    <mergeCell ref="B18:C18"/>
    <mergeCell ref="B20:C20"/>
    <mergeCell ref="B26:C26"/>
  </mergeCells>
  <conditionalFormatting sqref="G116 G67">
    <cfRule type="cellIs" dxfId="28" priority="1" operator="notBetween">
      <formula>$C$161</formula>
      <formula>$C$162</formula>
    </cfRule>
  </conditionalFormatting>
  <conditionalFormatting sqref="G117">
    <cfRule type="cellIs" dxfId="27" priority="2" operator="notBetween">
      <formula>$C$161</formula>
      <formula>$C$162</formula>
    </cfRule>
  </conditionalFormatting>
  <conditionalFormatting sqref="G118">
    <cfRule type="cellIs" dxfId="26" priority="3" operator="notBetween">
      <formula>$C$161</formula>
      <formula>$C$162</formula>
    </cfRule>
  </conditionalFormatting>
  <conditionalFormatting sqref="G119">
    <cfRule type="cellIs" dxfId="25" priority="4" operator="notBetween">
      <formula>$C$161</formula>
      <formula>$C$162</formula>
    </cfRule>
  </conditionalFormatting>
  <conditionalFormatting sqref="G120">
    <cfRule type="cellIs" dxfId="24" priority="5" operator="notBetween">
      <formula>$C$161</formula>
      <formula>$C$162</formula>
    </cfRule>
  </conditionalFormatting>
  <conditionalFormatting sqref="G121">
    <cfRule type="cellIs" dxfId="23" priority="6" operator="notBetween">
      <formula>$C$161</formula>
      <formula>$C$162</formula>
    </cfRule>
  </conditionalFormatting>
  <conditionalFormatting sqref="G122">
    <cfRule type="cellIs" dxfId="22" priority="7" operator="notBetween">
      <formula>$C$161</formula>
      <formula>$C$162</formula>
    </cfRule>
  </conditionalFormatting>
  <conditionalFormatting sqref="G123">
    <cfRule type="cellIs" dxfId="21" priority="8" operator="notBetween">
      <formula>$C$161</formula>
      <formula>$C$162</formula>
    </cfRule>
  </conditionalFormatting>
  <conditionalFormatting sqref="G124">
    <cfRule type="cellIs" dxfId="20" priority="9" operator="notBetween">
      <formula>$C$161</formula>
      <formula>$C$162</formula>
    </cfRule>
  </conditionalFormatting>
  <conditionalFormatting sqref="G125">
    <cfRule type="cellIs" dxfId="19" priority="10" operator="notBetween">
      <formula>$C$161</formula>
      <formula>$C$162</formula>
    </cfRule>
  </conditionalFormatting>
  <conditionalFormatting sqref="G126">
    <cfRule type="cellIs" dxfId="18" priority="11" operator="notBetween">
      <formula>$C$161</formula>
      <formula>$C$162</formula>
    </cfRule>
  </conditionalFormatting>
  <conditionalFormatting sqref="G127">
    <cfRule type="cellIs" dxfId="17" priority="12" operator="notBetween">
      <formula>$C$161</formula>
      <formula>$C$162</formula>
    </cfRule>
  </conditionalFormatting>
  <conditionalFormatting sqref="G128">
    <cfRule type="cellIs" dxfId="16" priority="13" operator="notBetween">
      <formula>$C$161</formula>
      <formula>$C$162</formula>
    </cfRule>
  </conditionalFormatting>
  <conditionalFormatting sqref="G129">
    <cfRule type="cellIs" dxfId="15" priority="14" operator="notBetween">
      <formula>$C$161</formula>
      <formula>$C$162</formula>
    </cfRule>
  </conditionalFormatting>
  <conditionalFormatting sqref="G130">
    <cfRule type="cellIs" dxfId="14" priority="15" operator="notBetween">
      <formula>$C$161</formula>
      <formula>$C$162</formula>
    </cfRule>
  </conditionalFormatting>
  <conditionalFormatting sqref="G131">
    <cfRule type="cellIs" dxfId="13" priority="16" operator="notBetween">
      <formula>$C$161</formula>
      <formula>$C$162</formula>
    </cfRule>
  </conditionalFormatting>
  <conditionalFormatting sqref="G132">
    <cfRule type="cellIs" dxfId="12" priority="17" operator="notBetween">
      <formula>$C$161</formula>
      <formula>$C$162</formula>
    </cfRule>
  </conditionalFormatting>
  <conditionalFormatting sqref="G133">
    <cfRule type="cellIs" dxfId="11" priority="18" operator="notBetween">
      <formula>$C$161</formula>
      <formula>$C$162</formula>
    </cfRule>
  </conditionalFormatting>
  <conditionalFormatting sqref="G134">
    <cfRule type="cellIs" dxfId="10" priority="19" operator="notBetween">
      <formula>$C$161</formula>
      <formula>$C$162</formula>
    </cfRule>
  </conditionalFormatting>
  <conditionalFormatting sqref="G135:G145">
    <cfRule type="cellIs" dxfId="9" priority="20" operator="notBetween">
      <formula>$C$161</formula>
      <formula>$C$162</formula>
    </cfRule>
  </conditionalFormatting>
  <conditionalFormatting sqref="G59">
    <cfRule type="cellIs" dxfId="8" priority="21" operator="notBetween">
      <formula>$C$161</formula>
      <formula>$C$162</formula>
    </cfRule>
  </conditionalFormatting>
  <conditionalFormatting sqref="G60">
    <cfRule type="cellIs" dxfId="7" priority="22" operator="notBetween">
      <formula>$C$161</formula>
      <formula>$C$162</formula>
    </cfRule>
  </conditionalFormatting>
  <conditionalFormatting sqref="G61">
    <cfRule type="cellIs" dxfId="6" priority="23" operator="notBetween">
      <formula>$C$161</formula>
      <formula>$C$162</formula>
    </cfRule>
  </conditionalFormatting>
  <conditionalFormatting sqref="G62">
    <cfRule type="cellIs" dxfId="5" priority="24" operator="notBetween">
      <formula>$C$161</formula>
      <formula>$C$162</formula>
    </cfRule>
  </conditionalFormatting>
  <conditionalFormatting sqref="G63">
    <cfRule type="cellIs" dxfId="4" priority="25" operator="notBetween">
      <formula>$C$161</formula>
      <formula>$C$162</formula>
    </cfRule>
  </conditionalFormatting>
  <conditionalFormatting sqref="G64">
    <cfRule type="cellIs" dxfId="3" priority="26" operator="notBetween">
      <formula>$C$161</formula>
      <formula>$C$162</formula>
    </cfRule>
  </conditionalFormatting>
  <conditionalFormatting sqref="G65">
    <cfRule type="cellIs" dxfId="2" priority="27" operator="notBetween">
      <formula>$C$161</formula>
      <formula>$C$162</formula>
    </cfRule>
  </conditionalFormatting>
  <conditionalFormatting sqref="G66">
    <cfRule type="cellIs" dxfId="1" priority="28" operator="notBetween">
      <formula>$C$161</formula>
      <formula>$C$162</formula>
    </cfRule>
  </conditionalFormatting>
  <conditionalFormatting sqref="G68">
    <cfRule type="cellIs" dxfId="0" priority="30" operator="notBetween">
      <formula>$C$161</formula>
      <formula>$C$162</formula>
    </cfRule>
  </conditionalFormatting>
  <pageMargins left="0.7" right="0.7" top="0.75" bottom="0.75" header="0.3" footer="0.3"/>
  <pageSetup paperSize="9" scale="38" fitToHeight="0" orientation="portrait" r:id="rId1"/>
  <headerFooter>
    <oddHeader>&amp;LVer 2</oddHeader>
    <oddFooter>&amp;LNQCL/ADDO/014&amp;CPage &amp;P of &amp;N&amp;R&amp;D &amp;T</oddFooter>
  </headerFooter>
  <rowBreaks count="2" manualBreakCount="2">
    <brk id="83" max="16383" man="1"/>
    <brk id="16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SST</vt:lpstr>
      <vt:lpstr>Uniformity</vt:lpstr>
      <vt:lpstr>Amlodipine</vt:lpstr>
      <vt:lpstr>SST (2)</vt:lpstr>
      <vt:lpstr>Amlodipine (2)</vt:lpstr>
      <vt:lpstr>SST (3)</vt:lpstr>
      <vt:lpstr>Amlodipine 3</vt:lpstr>
      <vt:lpstr>Amlodipine 3 (2)</vt:lpstr>
      <vt:lpstr>Sheet1</vt:lpstr>
      <vt:lpstr>Amlodipine!Print_Area</vt:lpstr>
      <vt:lpstr>'Amlodipine (2)'!Print_Area</vt:lpstr>
      <vt:lpstr>'Amlodipine 3 (2)'!Print_Area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2016-05-25T09:00:14Z</cp:lastPrinted>
  <dcterms:created xsi:type="dcterms:W3CDTF">2005-07-05T10:19:27Z</dcterms:created>
  <dcterms:modified xsi:type="dcterms:W3CDTF">2016-05-25T09:08:07Z</dcterms:modified>
</cp:coreProperties>
</file>