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510" yWindow="525" windowWidth="15015" windowHeight="9915" activeTab="2"/>
  </bookViews>
  <sheets>
    <sheet name="SST" sheetId="1" r:id="rId1"/>
    <sheet name="Uniformity" sheetId="2" r:id="rId2"/>
    <sheet name="Metformin Hydrochloride" sheetId="4" r:id="rId3"/>
  </sheets>
  <definedNames>
    <definedName name="_xlnm.Print_Area" localSheetId="2">'Metformin Hydrochloride'!$A$1:$I$124</definedName>
    <definedName name="_xlnm.Print_Area" localSheetId="0">SST!$A$15:$G$61</definedName>
    <definedName name="_xlnm.Print_Area" localSheetId="1">Uniformity!$A$12:$F$54</definedName>
  </definedNames>
  <calcPr calcId="152511"/>
</workbook>
</file>

<file path=xl/calcChain.xml><?xml version="1.0" encoding="utf-8"?>
<calcChain xmlns="http://schemas.openxmlformats.org/spreadsheetml/2006/main">
  <c r="C120" i="4" l="1"/>
  <c r="B116" i="4"/>
  <c r="D100" i="4" s="1"/>
  <c r="D101" i="4" s="1"/>
  <c r="B98" i="4"/>
  <c r="F97" i="4"/>
  <c r="D97" i="4"/>
  <c r="F95" i="4"/>
  <c r="D95" i="4"/>
  <c r="G94" i="4"/>
  <c r="E94" i="4"/>
  <c r="I92" i="4"/>
  <c r="B87" i="4"/>
  <c r="B81" i="4"/>
  <c r="B83" i="4" s="1"/>
  <c r="B80" i="4"/>
  <c r="B79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F45" i="4" l="1"/>
  <c r="F46" i="4" s="1"/>
  <c r="I39" i="4"/>
  <c r="D49" i="4"/>
  <c r="D102" i="4"/>
  <c r="G93" i="4"/>
  <c r="D98" i="4"/>
  <c r="D99" i="4" s="1"/>
  <c r="F98" i="4"/>
  <c r="F99" i="4" s="1"/>
  <c r="D44" i="4"/>
  <c r="D45" i="4" s="1"/>
  <c r="D46" i="4" s="1"/>
  <c r="C46" i="2"/>
  <c r="C45" i="2"/>
  <c r="D41" i="2"/>
  <c r="D37" i="2"/>
  <c r="D35" i="2"/>
  <c r="D32" i="2"/>
  <c r="D31" i="2"/>
  <c r="D29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40" i="4" l="1"/>
  <c r="D50" i="2"/>
  <c r="B57" i="4"/>
  <c r="B69" i="4" s="1"/>
  <c r="G91" i="4"/>
  <c r="E40" i="4"/>
  <c r="G39" i="4"/>
  <c r="D28" i="2"/>
  <c r="D33" i="2"/>
  <c r="G38" i="4"/>
  <c r="E38" i="4"/>
  <c r="D50" i="4" s="1"/>
  <c r="G92" i="4"/>
  <c r="G95" i="4" s="1"/>
  <c r="E93" i="4"/>
  <c r="E92" i="4"/>
  <c r="E91" i="4"/>
  <c r="E39" i="4"/>
  <c r="D52" i="4" s="1"/>
  <c r="D39" i="2"/>
  <c r="D43" i="2"/>
  <c r="C49" i="2"/>
  <c r="D36" i="2"/>
  <c r="D40" i="2"/>
  <c r="D49" i="2"/>
  <c r="C50" i="2"/>
  <c r="D26" i="2"/>
  <c r="D30" i="2"/>
  <c r="D34" i="2"/>
  <c r="D38" i="2"/>
  <c r="D42" i="2"/>
  <c r="B49" i="2"/>
  <c r="E42" i="4" l="1"/>
  <c r="G42" i="4"/>
  <c r="G69" i="4"/>
  <c r="H69" i="4" s="1"/>
  <c r="G64" i="4"/>
  <c r="H64" i="4" s="1"/>
  <c r="G60" i="4"/>
  <c r="D51" i="4"/>
  <c r="G70" i="4"/>
  <c r="H70" i="4" s="1"/>
  <c r="G65" i="4"/>
  <c r="H65" i="4" s="1"/>
  <c r="G61" i="4"/>
  <c r="H61" i="4" s="1"/>
  <c r="G68" i="4"/>
  <c r="H68" i="4" s="1"/>
  <c r="G66" i="4"/>
  <c r="H66" i="4" s="1"/>
  <c r="G62" i="4"/>
  <c r="H62" i="4" s="1"/>
  <c r="D105" i="4"/>
  <c r="D103" i="4"/>
  <c r="E95" i="4"/>
  <c r="H60" i="4" l="1"/>
  <c r="G74" i="4"/>
  <c r="G72" i="4"/>
  <c r="G73" i="4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7" i="4" l="1"/>
  <c r="F108" i="4"/>
  <c r="E115" i="4"/>
  <c r="E116" i="4" s="1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<sst xmlns="http://schemas.openxmlformats.org/spreadsheetml/2006/main" count="234" uniqueCount="128">
  <si>
    <t>HPLC System Suitability Report</t>
  </si>
  <si>
    <t>Analysis Data</t>
  </si>
  <si>
    <t>Assay</t>
  </si>
  <si>
    <t>Sample(s)</t>
  </si>
  <si>
    <t>Reference Substance:</t>
  </si>
  <si>
    <t>DIALON 850 mg TABLETS</t>
  </si>
  <si>
    <t>% age Purity:</t>
  </si>
  <si>
    <t>NDQD201512637</t>
  </si>
  <si>
    <t>Weight (mg):</t>
  </si>
  <si>
    <t>Metform Hydrochloride</t>
  </si>
  <si>
    <t>Standard Conc (mg/mL):</t>
  </si>
  <si>
    <t>Metformin Hydrochloride  850mg</t>
  </si>
  <si>
    <t>2015-12-18 07:43:40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</si>
  <si>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</si>
  <si>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</si>
  <si>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</si>
  <si>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</si>
  <si>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</si>
  <si>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</si>
  <si>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</si>
  <si>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</si>
  <si>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</si>
  <si>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</si>
  <si>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</si>
  <si>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</si>
  <si>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</si>
  <si>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</si>
  <si>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</si>
  <si>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</si>
  <si>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</si>
  <si>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</si>
  <si>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</si>
  <si>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</si>
  <si>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</si>
  <si>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</si>
  <si>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</si>
  <si>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</si>
  <si>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</si>
  <si>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</si>
  <si>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</si>
  <si>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</si>
  <si>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</si>
  <si>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</si>
  <si>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</si>
  <si>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</si>
  <si>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</si>
  <si>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</si>
  <si>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</si>
  <si>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</si>
  <si>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</si>
  <si>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</si>
  <si>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</si>
  <si>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</si>
  <si>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</si>
  <si>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</si>
  <si>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</si>
  <si>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</si>
  <si>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</si>
  <si>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</si>
  <si>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</si>
  <si>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</si>
  <si>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</si>
  <si>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</si>
  <si>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</si>
  <si>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</si>
  <si>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</si>
  <si>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</si>
  <si>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</si>
  <si>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</si>
  <si>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</si>
  <si>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</si>
  <si>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</si>
  <si>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</si>
  <si>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</si>
  <si>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</si>
  <si>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</si>
  <si>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</si>
  <si>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</si>
  <si>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</si>
  <si>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</si>
  <si>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</si>
  <si>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</si>
  <si>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</si>
  <si>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</si>
  <si>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</si>
  <si>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</si>
  <si>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</si>
  <si>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</si>
  <si>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</si>
  <si>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</si>
  <si>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</si>
  <si>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</si>
  <si>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</si>
  <si>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</si>
  <si>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</si>
  <si>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</si>
  <si>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</si>
  <si>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</si>
  <si>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</si>
  <si>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</si>
  <si>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</si>
  <si>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</si>
  <si>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</si>
  <si>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</si>
  <si>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</si>
  <si>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</si>
  <si>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</si>
  <si>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</si>
  <si>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</si>
  <si>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</si>
  <si>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</si>
  <si>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</si>
  <si>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</si>
  <si>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</si>
  <si>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</si>
  <si>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</si>
  <si>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</si>
  <si>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</si>
  <si>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</si>
  <si>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</si>
  <si>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</si>
  <si>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</si>
  <si>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</si>
  <si>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</si>
  <si>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</si>
  <si>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DIALON 1000 mg TABLETS</t>
  </si>
  <si>
    <t>Metformin Hydrochloride  1000mg</t>
  </si>
  <si>
    <t>M19-4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</si>
</sst>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1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4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166" fontId="13" fillId="3" borderId="31" xfId="1" applyNumberFormat="1" applyFont="1" applyFill="1" applyBorder="1" applyAlignment="1" applyProtection="1">
      <alignment horizontal="center"/>
      <protection locked="0"/>
    </xf>
    <xf numFmtId="166" fontId="13" fillId="3" borderId="35" xfId="1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10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0" xfId="1" applyFont="1" applyFill="1" applyBorder="1" applyAlignment="1">
      <alignment horizontal="center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64" t="s">
        <v>0</v>
      </c>
      <c r="B15" s="264"/>
      <c r="C15" s="264"/>
      <c r="D15" s="264"/>
      <c r="E15" s="2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/>
      <c r="C24" s="18"/>
      <c r="D24" s="19"/>
      <c r="E24" s="20"/>
    </row>
    <row r="25" spans="1:6" ht="16.5" customHeight="1" x14ac:dyDescent="0.3">
      <c r="A25" s="17">
        <v>2</v>
      </c>
      <c r="B25" s="18"/>
      <c r="C25" s="18"/>
      <c r="D25" s="19"/>
      <c r="E25" s="19"/>
    </row>
    <row r="26" spans="1:6" ht="16.5" customHeight="1" x14ac:dyDescent="0.3">
      <c r="A26" s="17">
        <v>3</v>
      </c>
      <c r="B26" s="18"/>
      <c r="C26" s="18"/>
      <c r="D26" s="19"/>
      <c r="E26" s="19"/>
    </row>
    <row r="27" spans="1:6" ht="16.5" customHeight="1" x14ac:dyDescent="0.3">
      <c r="A27" s="17">
        <v>4</v>
      </c>
      <c r="B27" s="18"/>
      <c r="C27" s="18"/>
      <c r="D27" s="19"/>
      <c r="E27" s="19"/>
    </row>
    <row r="28" spans="1:6" ht="16.5" customHeight="1" x14ac:dyDescent="0.3">
      <c r="A28" s="17">
        <v>5</v>
      </c>
      <c r="B28" s="18"/>
      <c r="C28" s="18"/>
      <c r="D28" s="19"/>
      <c r="E28" s="19"/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 t="e">
        <f>AVERAGE(B24:B29)</f>
        <v>#DIV/0!</v>
      </c>
      <c r="C30" s="25" t="e">
        <f>AVERAGE(C24:C29)</f>
        <v>#DIV/0!</v>
      </c>
      <c r="D30" s="26" t="e">
        <f>AVERAGE(D24:D29)</f>
        <v>#DIV/0!</v>
      </c>
      <c r="E30" s="26" t="e">
        <f>AVERAGE(E24:E29)</f>
        <v>#DIV/0!</v>
      </c>
    </row>
    <row r="31" spans="1:6" ht="16.5" customHeight="1" x14ac:dyDescent="0.3">
      <c r="A31" s="27" t="s">
        <v>19</v>
      </c>
      <c r="B31" s="28" t="e">
        <f>(STDEV(B24:B29)/B30)</f>
        <v>#DIV/0!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0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65" t="s">
        <v>26</v>
      </c>
      <c r="C59" s="2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F44" sqref="F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69" t="s">
        <v>31</v>
      </c>
      <c r="B11" s="270"/>
      <c r="C11" s="270"/>
      <c r="D11" s="270"/>
      <c r="E11" s="270"/>
      <c r="F11" s="271"/>
      <c r="G11" s="91"/>
    </row>
    <row r="12" spans="1:7" ht="16.5" customHeight="1" x14ac:dyDescent="0.3">
      <c r="A12" s="268" t="s">
        <v>32</v>
      </c>
      <c r="B12" s="268"/>
      <c r="C12" s="268"/>
      <c r="D12" s="268"/>
      <c r="E12" s="268"/>
      <c r="F12" s="268"/>
      <c r="G12" s="90"/>
    </row>
    <row r="14" spans="1:7" ht="16.5" customHeight="1" x14ac:dyDescent="0.3">
      <c r="A14" s="273" t="s">
        <v>33</v>
      </c>
      <c r="B14" s="273"/>
      <c r="C14" s="60" t="s">
        <v>5</v>
      </c>
    </row>
    <row r="15" spans="1:7" ht="16.5" customHeight="1" x14ac:dyDescent="0.3">
      <c r="A15" s="273" t="s">
        <v>34</v>
      </c>
      <c r="B15" s="273"/>
      <c r="C15" s="60" t="s">
        <v>7</v>
      </c>
    </row>
    <row r="16" spans="1:7" ht="16.5" customHeight="1" x14ac:dyDescent="0.3">
      <c r="A16" s="273" t="s">
        <v>35</v>
      </c>
      <c r="B16" s="273"/>
      <c r="C16" s="60" t="s">
        <v>9</v>
      </c>
    </row>
    <row r="17" spans="1:5" ht="16.5" customHeight="1" x14ac:dyDescent="0.3">
      <c r="A17" s="273" t="s">
        <v>36</v>
      </c>
      <c r="B17" s="273"/>
      <c r="C17" s="60" t="s">
        <v>11</v>
      </c>
    </row>
    <row r="18" spans="1:5" ht="16.5" customHeight="1" x14ac:dyDescent="0.3">
      <c r="A18" s="273" t="s">
        <v>37</v>
      </c>
      <c r="B18" s="273"/>
      <c r="C18" s="97" t="s">
        <v>12</v>
      </c>
    </row>
    <row r="19" spans="1:5" ht="16.5" customHeight="1" x14ac:dyDescent="0.3">
      <c r="A19" s="273" t="s">
        <v>38</v>
      </c>
      <c r="B19" s="2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68" t="s">
        <v>1</v>
      </c>
      <c r="B21" s="268"/>
      <c r="C21" s="59" t="s">
        <v>39</v>
      </c>
      <c r="D21" s="66"/>
    </row>
    <row r="22" spans="1:5" ht="15.75" customHeight="1" x14ac:dyDescent="0.3">
      <c r="A22" s="272"/>
      <c r="B22" s="272"/>
      <c r="C22" s="57"/>
      <c r="D22" s="272"/>
      <c r="E22" s="2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1021.34</v>
      </c>
      <c r="D24" s="87">
        <f t="shared" ref="D24:D43" si="0">(C24-$C$46)/$C$46</f>
        <v>2.6751493747797769E-2</v>
      </c>
      <c r="E24" s="53"/>
    </row>
    <row r="25" spans="1:5" ht="15.75" customHeight="1" x14ac:dyDescent="0.3">
      <c r="C25" s="95">
        <v>991.71</v>
      </c>
      <c r="D25" s="88">
        <f t="shared" si="0"/>
        <v>-3.0354985953467686E-3</v>
      </c>
      <c r="E25" s="53"/>
    </row>
    <row r="26" spans="1:5" ht="15.75" customHeight="1" x14ac:dyDescent="0.3">
      <c r="C26" s="95">
        <v>1013.2</v>
      </c>
      <c r="D26" s="88">
        <f t="shared" si="0"/>
        <v>1.856836456544218E-2</v>
      </c>
      <c r="E26" s="53"/>
    </row>
    <row r="27" spans="1:5" ht="15.75" customHeight="1" x14ac:dyDescent="0.3">
      <c r="C27" s="95">
        <v>985.21</v>
      </c>
      <c r="D27" s="88">
        <f t="shared" si="0"/>
        <v>-9.5699383601270428E-3</v>
      </c>
      <c r="E27" s="53"/>
    </row>
    <row r="28" spans="1:5" ht="15.75" customHeight="1" x14ac:dyDescent="0.3">
      <c r="C28" s="95">
        <v>991.49</v>
      </c>
      <c r="D28" s="88">
        <f t="shared" si="0"/>
        <v>-3.2566642489239746E-3</v>
      </c>
      <c r="E28" s="53"/>
    </row>
    <row r="29" spans="1:5" ht="15.75" customHeight="1" x14ac:dyDescent="0.3">
      <c r="C29" s="95">
        <v>988.07</v>
      </c>
      <c r="D29" s="88">
        <f t="shared" si="0"/>
        <v>-6.6947848636237086E-3</v>
      </c>
      <c r="E29" s="53"/>
    </row>
    <row r="30" spans="1:5" ht="15.75" customHeight="1" x14ac:dyDescent="0.3">
      <c r="C30" s="95">
        <v>971.75</v>
      </c>
      <c r="D30" s="88">
        <f t="shared" si="0"/>
        <v>-2.3101255165349003E-2</v>
      </c>
      <c r="E30" s="53"/>
    </row>
    <row r="31" spans="1:5" ht="15.75" customHeight="1" x14ac:dyDescent="0.3">
      <c r="C31" s="95">
        <v>983.14</v>
      </c>
      <c r="D31" s="88">
        <f t="shared" si="0"/>
        <v>-1.1650906100603273E-2</v>
      </c>
      <c r="E31" s="53"/>
    </row>
    <row r="32" spans="1:5" ht="15.75" customHeight="1" x14ac:dyDescent="0.3">
      <c r="C32" s="95">
        <v>1002.1</v>
      </c>
      <c r="D32" s="88">
        <f t="shared" si="0"/>
        <v>7.4095520440481486E-3</v>
      </c>
      <c r="E32" s="53"/>
    </row>
    <row r="33" spans="1:7" ht="15.75" customHeight="1" x14ac:dyDescent="0.3">
      <c r="C33" s="95">
        <v>1005.34</v>
      </c>
      <c r="D33" s="88">
        <f t="shared" si="0"/>
        <v>1.0666718942184787E-2</v>
      </c>
      <c r="E33" s="53"/>
    </row>
    <row r="34" spans="1:7" ht="15.75" customHeight="1" x14ac:dyDescent="0.3">
      <c r="C34" s="95">
        <v>1015.68</v>
      </c>
      <c r="D34" s="88">
        <f t="shared" si="0"/>
        <v>2.1061504660312095E-2</v>
      </c>
      <c r="E34" s="53"/>
    </row>
    <row r="35" spans="1:7" ht="15.75" customHeight="1" x14ac:dyDescent="0.3">
      <c r="C35" s="95">
        <v>1014.2</v>
      </c>
      <c r="D35" s="88">
        <f t="shared" si="0"/>
        <v>1.9573662990792988E-2</v>
      </c>
      <c r="E35" s="53"/>
    </row>
    <row r="36" spans="1:7" ht="15.75" customHeight="1" x14ac:dyDescent="0.3">
      <c r="C36" s="95">
        <v>978.65</v>
      </c>
      <c r="D36" s="88">
        <f t="shared" si="0"/>
        <v>-1.6164696030428426E-2</v>
      </c>
      <c r="E36" s="53"/>
    </row>
    <row r="37" spans="1:7" ht="15.75" customHeight="1" x14ac:dyDescent="0.3">
      <c r="C37" s="95">
        <v>986.07</v>
      </c>
      <c r="D37" s="88">
        <f t="shared" si="0"/>
        <v>-8.7053817143253314E-3</v>
      </c>
      <c r="E37" s="53"/>
    </row>
    <row r="38" spans="1:7" ht="15.75" customHeight="1" x14ac:dyDescent="0.3">
      <c r="C38" s="95">
        <v>1012.08</v>
      </c>
      <c r="D38" s="88">
        <f t="shared" si="0"/>
        <v>1.7442430329049265E-2</v>
      </c>
      <c r="E38" s="53"/>
    </row>
    <row r="39" spans="1:7" ht="15.75" customHeight="1" x14ac:dyDescent="0.3">
      <c r="C39" s="95">
        <v>991.25</v>
      </c>
      <c r="D39" s="88">
        <f t="shared" si="0"/>
        <v>-3.4979358710081785E-3</v>
      </c>
      <c r="E39" s="53"/>
    </row>
    <row r="40" spans="1:7" ht="15.75" customHeight="1" x14ac:dyDescent="0.3">
      <c r="C40" s="95">
        <v>973.38</v>
      </c>
      <c r="D40" s="88">
        <f t="shared" si="0"/>
        <v>-2.1462618732027185E-2</v>
      </c>
      <c r="E40" s="53"/>
    </row>
    <row r="41" spans="1:7" ht="15.75" customHeight="1" x14ac:dyDescent="0.3">
      <c r="C41" s="95">
        <v>974.23</v>
      </c>
      <c r="D41" s="88">
        <f t="shared" si="0"/>
        <v>-2.060811507047897E-2</v>
      </c>
      <c r="E41" s="53"/>
    </row>
    <row r="42" spans="1:7" ht="15.75" customHeight="1" x14ac:dyDescent="0.3">
      <c r="C42" s="95">
        <v>980.79</v>
      </c>
      <c r="D42" s="88">
        <f t="shared" si="0"/>
        <v>-1.4013357400177702E-2</v>
      </c>
      <c r="E42" s="53"/>
    </row>
    <row r="43" spans="1:7" ht="16.5" customHeight="1" x14ac:dyDescent="0.3">
      <c r="C43" s="96">
        <v>1014.91</v>
      </c>
      <c r="D43" s="89">
        <f t="shared" si="0"/>
        <v>2.0287424872791986E-2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19894.59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994.72950000000003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66">
        <f>C46</f>
        <v>994.72950000000003</v>
      </c>
      <c r="C49" s="93">
        <f>-IF(C46&lt;=80,10%,IF(C46&lt;250,7.5%,5%))</f>
        <v>-0.05</v>
      </c>
      <c r="D49" s="81">
        <f>IF(C46&lt;=80,C46*0.9,IF(C46&lt;250,C46*0.925,C46*0.95))</f>
        <v>944.99302499999999</v>
      </c>
    </row>
    <row r="50" spans="1:6" ht="17.25" customHeight="1" x14ac:dyDescent="0.3">
      <c r="B50" s="267"/>
      <c r="C50" s="94">
        <f>IF(C46&lt;=80, 10%, IF(C46&lt;250, 7.5%, 5%))</f>
        <v>0.05</v>
      </c>
      <c r="D50" s="81">
        <f>IF(C46&lt;=80, C46*1.1, IF(C46&lt;250, C46*1.075, C46*1.05))</f>
        <v>1044.4659750000001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76" zoomScale="55" zoomScaleNormal="40" zoomScalePageLayoutView="55" workbookViewId="0">
      <selection activeCell="F64" sqref="F64"/>
    </sheetView>
  </sheetViews>
  <sheetFormatPr defaultColWidth="9.140625" defaultRowHeight="13.5" x14ac:dyDescent="0.25"/>
  <cols>
    <col min="1" max="1" width="55.42578125" style="98" customWidth="1"/>
    <col min="2" max="2" width="33.7109375" style="98" customWidth="1"/>
    <col min="3" max="3" width="42.28515625" style="98" customWidth="1"/>
    <col min="4" max="4" width="30.5703125" style="98" customWidth="1"/>
    <col min="5" max="5" width="39.85546875" style="98" customWidth="1"/>
    <col min="6" max="6" width="30.7109375" style="98" customWidth="1"/>
    <col min="7" max="7" width="39.85546875" style="98" customWidth="1"/>
    <col min="8" max="8" width="30" style="98" customWidth="1"/>
    <col min="9" max="9" width="30.28515625" style="98" hidden="1" customWidth="1"/>
    <col min="10" max="10" width="30.42578125" style="98" customWidth="1"/>
    <col min="11" max="11" width="21.28515625" style="98" customWidth="1"/>
    <col min="12" max="12" width="9.140625" style="98"/>
    <col min="13" max="16384" width="9.140625" style="100"/>
  </cols>
  <sheetData>
    <row r="1" spans="1:9" ht="18.75" customHeight="1" x14ac:dyDescent="0.25">
      <c r="A1" s="304" t="s">
        <v>45</v>
      </c>
      <c r="B1" s="304"/>
      <c r="C1" s="304"/>
      <c r="D1" s="304"/>
      <c r="E1" s="304"/>
      <c r="F1" s="304"/>
      <c r="G1" s="304"/>
      <c r="H1" s="304"/>
      <c r="I1" s="304"/>
    </row>
    <row r="2" spans="1:9" ht="18.75" customHeight="1" x14ac:dyDescent="0.25">
      <c r="A2" s="304"/>
      <c r="B2" s="304"/>
      <c r="C2" s="304"/>
      <c r="D2" s="304"/>
      <c r="E2" s="304"/>
      <c r="F2" s="304"/>
      <c r="G2" s="304"/>
      <c r="H2" s="304"/>
      <c r="I2" s="304"/>
    </row>
    <row r="3" spans="1:9" ht="18.75" customHeight="1" x14ac:dyDescent="0.25">
      <c r="A3" s="304"/>
      <c r="B3" s="304"/>
      <c r="C3" s="304"/>
      <c r="D3" s="304"/>
      <c r="E3" s="304"/>
      <c r="F3" s="304"/>
      <c r="G3" s="304"/>
      <c r="H3" s="304"/>
      <c r="I3" s="304"/>
    </row>
    <row r="4" spans="1:9" ht="18.75" customHeight="1" x14ac:dyDescent="0.25">
      <c r="A4" s="304"/>
      <c r="B4" s="304"/>
      <c r="C4" s="304"/>
      <c r="D4" s="304"/>
      <c r="E4" s="304"/>
      <c r="F4" s="304"/>
      <c r="G4" s="304"/>
      <c r="H4" s="304"/>
      <c r="I4" s="304"/>
    </row>
    <row r="5" spans="1:9" ht="18.75" customHeight="1" x14ac:dyDescent="0.25">
      <c r="A5" s="304"/>
      <c r="B5" s="304"/>
      <c r="C5" s="304"/>
      <c r="D5" s="304"/>
      <c r="E5" s="304"/>
      <c r="F5" s="304"/>
      <c r="G5" s="304"/>
      <c r="H5" s="304"/>
      <c r="I5" s="304"/>
    </row>
    <row r="6" spans="1:9" ht="18.75" customHeight="1" x14ac:dyDescent="0.25">
      <c r="A6" s="304"/>
      <c r="B6" s="304"/>
      <c r="C6" s="304"/>
      <c r="D6" s="304"/>
      <c r="E6" s="304"/>
      <c r="F6" s="304"/>
      <c r="G6" s="304"/>
      <c r="H6" s="304"/>
      <c r="I6" s="304"/>
    </row>
    <row r="7" spans="1:9" ht="18.75" customHeight="1" x14ac:dyDescent="0.25">
      <c r="A7" s="304"/>
      <c r="B7" s="304"/>
      <c r="C7" s="304"/>
      <c r="D7" s="304"/>
      <c r="E7" s="304"/>
      <c r="F7" s="304"/>
      <c r="G7" s="304"/>
      <c r="H7" s="304"/>
      <c r="I7" s="304"/>
    </row>
    <row r="8" spans="1:9" x14ac:dyDescent="0.25">
      <c r="A8" s="305" t="s">
        <v>46</v>
      </c>
      <c r="B8" s="305"/>
      <c r="C8" s="305"/>
      <c r="D8" s="305"/>
      <c r="E8" s="305"/>
      <c r="F8" s="305"/>
      <c r="G8" s="305"/>
      <c r="H8" s="305"/>
      <c r="I8" s="305"/>
    </row>
    <row r="9" spans="1:9" x14ac:dyDescent="0.25">
      <c r="A9" s="305"/>
      <c r="B9" s="305"/>
      <c r="C9" s="305"/>
      <c r="D9" s="305"/>
      <c r="E9" s="305"/>
      <c r="F9" s="305"/>
      <c r="G9" s="305"/>
      <c r="H9" s="305"/>
      <c r="I9" s="305"/>
    </row>
    <row r="10" spans="1:9" x14ac:dyDescent="0.25">
      <c r="A10" s="305"/>
      <c r="B10" s="305"/>
      <c r="C10" s="305"/>
      <c r="D10" s="305"/>
      <c r="E10" s="305"/>
      <c r="F10" s="305"/>
      <c r="G10" s="305"/>
      <c r="H10" s="305"/>
      <c r="I10" s="305"/>
    </row>
    <row r="11" spans="1:9" x14ac:dyDescent="0.25">
      <c r="A11" s="305"/>
      <c r="B11" s="305"/>
      <c r="C11" s="305"/>
      <c r="D11" s="305"/>
      <c r="E11" s="305"/>
      <c r="F11" s="305"/>
      <c r="G11" s="305"/>
      <c r="H11" s="305"/>
      <c r="I11" s="305"/>
    </row>
    <row r="12" spans="1:9" x14ac:dyDescent="0.25">
      <c r="A12" s="305"/>
      <c r="B12" s="305"/>
      <c r="C12" s="305"/>
      <c r="D12" s="305"/>
      <c r="E12" s="305"/>
      <c r="F12" s="305"/>
      <c r="G12" s="305"/>
      <c r="H12" s="305"/>
      <c r="I12" s="305"/>
    </row>
    <row r="13" spans="1:9" x14ac:dyDescent="0.25">
      <c r="A13" s="305"/>
      <c r="B13" s="305"/>
      <c r="C13" s="305"/>
      <c r="D13" s="305"/>
      <c r="E13" s="305"/>
      <c r="F13" s="305"/>
      <c r="G13" s="305"/>
      <c r="H13" s="305"/>
      <c r="I13" s="305"/>
    </row>
    <row r="14" spans="1:9" x14ac:dyDescent="0.25">
      <c r="A14" s="305"/>
      <c r="B14" s="305"/>
      <c r="C14" s="305"/>
      <c r="D14" s="305"/>
      <c r="E14" s="305"/>
      <c r="F14" s="305"/>
      <c r="G14" s="305"/>
      <c r="H14" s="305"/>
      <c r="I14" s="305"/>
    </row>
    <row r="15" spans="1:9" ht="19.5" customHeight="1" thickBot="1" x14ac:dyDescent="0.35">
      <c r="A15" s="99"/>
    </row>
    <row r="16" spans="1:9" ht="19.5" customHeight="1" thickBot="1" x14ac:dyDescent="0.35">
      <c r="A16" s="306" t="s">
        <v>31</v>
      </c>
      <c r="B16" s="307"/>
      <c r="C16" s="307"/>
      <c r="D16" s="307"/>
      <c r="E16" s="307"/>
      <c r="F16" s="307"/>
      <c r="G16" s="307"/>
      <c r="H16" s="308"/>
    </row>
    <row r="17" spans="1:14" ht="20.25" customHeight="1" x14ac:dyDescent="0.25">
      <c r="A17" s="309" t="s">
        <v>47</v>
      </c>
      <c r="B17" s="309"/>
      <c r="C17" s="309"/>
      <c r="D17" s="309"/>
      <c r="E17" s="309"/>
      <c r="F17" s="309"/>
      <c r="G17" s="309"/>
      <c r="H17" s="309"/>
    </row>
    <row r="18" spans="1:14" ht="26.25" customHeight="1" x14ac:dyDescent="0.4">
      <c r="A18" s="101" t="s">
        <v>33</v>
      </c>
      <c r="B18" s="310" t="s">
        <v>125</v>
      </c>
      <c r="C18" s="310"/>
      <c r="D18" s="102"/>
      <c r="E18" s="103"/>
      <c r="F18" s="104"/>
      <c r="G18" s="104"/>
      <c r="H18" s="104"/>
    </row>
    <row r="19" spans="1:14" ht="26.25" customHeight="1" x14ac:dyDescent="0.4">
      <c r="A19" s="101" t="s">
        <v>34</v>
      </c>
      <c r="B19" s="105" t="s">
        <v>7</v>
      </c>
      <c r="C19" s="104">
        <v>29</v>
      </c>
      <c r="D19" s="104"/>
      <c r="E19" s="104"/>
      <c r="F19" s="104"/>
      <c r="G19" s="104"/>
      <c r="H19" s="104"/>
    </row>
    <row r="20" spans="1:14" ht="26.25" customHeight="1" x14ac:dyDescent="0.4">
      <c r="A20" s="101" t="s">
        <v>35</v>
      </c>
      <c r="B20" s="311" t="s">
        <v>9</v>
      </c>
      <c r="C20" s="311"/>
      <c r="D20" s="104"/>
      <c r="E20" s="104"/>
      <c r="F20" s="104"/>
      <c r="G20" s="104"/>
      <c r="H20" s="104"/>
    </row>
    <row r="21" spans="1:14" ht="26.25" customHeight="1" x14ac:dyDescent="0.4">
      <c r="A21" s="101" t="s">
        <v>36</v>
      </c>
      <c r="B21" s="311" t="s">
        <v>126</v>
      </c>
      <c r="C21" s="311"/>
      <c r="D21" s="311"/>
      <c r="E21" s="311"/>
      <c r="F21" s="311"/>
      <c r="G21" s="311"/>
      <c r="H21" s="311"/>
      <c r="I21" s="106"/>
    </row>
    <row r="22" spans="1:14" ht="26.25" customHeight="1" x14ac:dyDescent="0.4">
      <c r="A22" s="101" t="s">
        <v>37</v>
      </c>
      <c r="B22" s="107">
        <v>42530.425729166665</v>
      </c>
      <c r="C22" s="104"/>
      <c r="D22" s="104"/>
      <c r="E22" s="104"/>
      <c r="F22" s="104"/>
      <c r="G22" s="104"/>
      <c r="H22" s="104"/>
    </row>
    <row r="23" spans="1:14" ht="26.25" customHeight="1" x14ac:dyDescent="0.4">
      <c r="A23" s="101" t="s">
        <v>38</v>
      </c>
      <c r="B23" s="107">
        <v>42537.016006944446</v>
      </c>
      <c r="C23" s="104"/>
      <c r="D23" s="104"/>
      <c r="E23" s="104"/>
      <c r="F23" s="104"/>
      <c r="G23" s="104"/>
      <c r="H23" s="104"/>
    </row>
    <row r="24" spans="1:14" ht="18.75" x14ac:dyDescent="0.3">
      <c r="A24" s="101"/>
      <c r="B24" s="108"/>
    </row>
    <row r="25" spans="1:14" ht="18.75" x14ac:dyDescent="0.3">
      <c r="A25" s="109" t="s">
        <v>1</v>
      </c>
      <c r="B25" s="108"/>
    </row>
    <row r="26" spans="1:14" ht="26.25" customHeight="1" x14ac:dyDescent="0.4">
      <c r="A26" s="110" t="s">
        <v>4</v>
      </c>
      <c r="B26" s="311" t="s">
        <v>9</v>
      </c>
      <c r="C26" s="311"/>
    </row>
    <row r="27" spans="1:14" ht="26.25" customHeight="1" x14ac:dyDescent="0.4">
      <c r="A27" s="111" t="s">
        <v>48</v>
      </c>
      <c r="B27" s="312" t="s">
        <v>127</v>
      </c>
      <c r="C27" s="312"/>
    </row>
    <row r="28" spans="1:14" ht="27" customHeight="1" thickBot="1" x14ac:dyDescent="0.45">
      <c r="A28" s="111" t="s">
        <v>6</v>
      </c>
      <c r="B28" s="112">
        <v>99.19</v>
      </c>
    </row>
    <row r="29" spans="1:14" s="114" customFormat="1" ht="27" customHeight="1" thickBot="1" x14ac:dyDescent="0.45">
      <c r="A29" s="111" t="s">
        <v>49</v>
      </c>
      <c r="B29" s="113">
        <v>0</v>
      </c>
      <c r="C29" s="293" t="s">
        <v>50</v>
      </c>
      <c r="D29" s="294"/>
      <c r="E29" s="294"/>
      <c r="F29" s="294"/>
      <c r="G29" s="295"/>
      <c r="I29" s="115"/>
      <c r="J29" s="115"/>
      <c r="K29" s="115"/>
      <c r="L29" s="115"/>
    </row>
    <row r="30" spans="1:14" s="114" customFormat="1" ht="19.5" customHeight="1" thickBot="1" x14ac:dyDescent="0.35">
      <c r="A30" s="111" t="s">
        <v>51</v>
      </c>
      <c r="B30" s="116">
        <f>B28-B29</f>
        <v>99.19</v>
      </c>
      <c r="C30" s="117"/>
      <c r="D30" s="117"/>
      <c r="E30" s="117"/>
      <c r="F30" s="117"/>
      <c r="G30" s="118"/>
      <c r="I30" s="115"/>
      <c r="J30" s="115"/>
      <c r="K30" s="115"/>
      <c r="L30" s="115"/>
    </row>
    <row r="31" spans="1:14" s="114" customFormat="1" ht="27" customHeight="1" thickBot="1" x14ac:dyDescent="0.45">
      <c r="A31" s="111" t="s">
        <v>52</v>
      </c>
      <c r="B31" s="119">
        <v>1</v>
      </c>
      <c r="C31" s="296" t="s">
        <v>53</v>
      </c>
      <c r="D31" s="297"/>
      <c r="E31" s="297"/>
      <c r="F31" s="297"/>
      <c r="G31" s="297"/>
      <c r="H31" s="298"/>
      <c r="I31" s="115"/>
      <c r="J31" s="115"/>
      <c r="K31" s="115"/>
      <c r="L31" s="115"/>
    </row>
    <row r="32" spans="1:14" s="114" customFormat="1" ht="27" customHeight="1" thickBot="1" x14ac:dyDescent="0.45">
      <c r="A32" s="111" t="s">
        <v>54</v>
      </c>
      <c r="B32" s="119">
        <v>1</v>
      </c>
      <c r="C32" s="296" t="s">
        <v>55</v>
      </c>
      <c r="D32" s="297"/>
      <c r="E32" s="297"/>
      <c r="F32" s="297"/>
      <c r="G32" s="297"/>
      <c r="H32" s="298"/>
      <c r="I32" s="115"/>
      <c r="J32" s="115"/>
      <c r="K32" s="115"/>
      <c r="L32" s="120"/>
      <c r="M32" s="120"/>
      <c r="N32" s="121"/>
    </row>
    <row r="33" spans="1:14" s="114" customFormat="1" ht="17.25" customHeight="1" x14ac:dyDescent="0.3">
      <c r="A33" s="111"/>
      <c r="B33" s="122"/>
      <c r="C33" s="123"/>
      <c r="D33" s="123"/>
      <c r="E33" s="123"/>
      <c r="F33" s="123"/>
      <c r="G33" s="123"/>
      <c r="H33" s="123"/>
      <c r="I33" s="115"/>
      <c r="J33" s="115"/>
      <c r="K33" s="115"/>
      <c r="L33" s="120"/>
      <c r="M33" s="120"/>
      <c r="N33" s="121"/>
    </row>
    <row r="34" spans="1:14" s="114" customFormat="1" ht="18.75" x14ac:dyDescent="0.3">
      <c r="A34" s="111" t="s">
        <v>56</v>
      </c>
      <c r="B34" s="124">
        <f>B31/B32</f>
        <v>1</v>
      </c>
      <c r="C34" s="99" t="s">
        <v>57</v>
      </c>
      <c r="D34" s="99"/>
      <c r="E34" s="99"/>
      <c r="F34" s="99"/>
      <c r="G34" s="99"/>
      <c r="I34" s="115"/>
      <c r="J34" s="115"/>
      <c r="K34" s="115"/>
      <c r="L34" s="120"/>
      <c r="M34" s="120"/>
      <c r="N34" s="121"/>
    </row>
    <row r="35" spans="1:14" s="114" customFormat="1" ht="19.5" customHeight="1" thickBot="1" x14ac:dyDescent="0.35">
      <c r="A35" s="111"/>
      <c r="B35" s="116"/>
      <c r="G35" s="99"/>
      <c r="I35" s="115"/>
      <c r="J35" s="115"/>
      <c r="K35" s="115"/>
      <c r="L35" s="120"/>
      <c r="M35" s="120"/>
      <c r="N35" s="121"/>
    </row>
    <row r="36" spans="1:14" s="114" customFormat="1" ht="27" customHeight="1" thickBot="1" x14ac:dyDescent="0.45">
      <c r="A36" s="125" t="s">
        <v>58</v>
      </c>
      <c r="B36" s="126">
        <v>100</v>
      </c>
      <c r="C36" s="99"/>
      <c r="D36" s="283" t="s">
        <v>59</v>
      </c>
      <c r="E36" s="303"/>
      <c r="F36" s="283" t="s">
        <v>60</v>
      </c>
      <c r="G36" s="284"/>
      <c r="J36" s="115"/>
      <c r="K36" s="115"/>
      <c r="L36" s="120"/>
      <c r="M36" s="120"/>
      <c r="N36" s="121"/>
    </row>
    <row r="37" spans="1:14" s="114" customFormat="1" ht="27" customHeight="1" thickBot="1" x14ac:dyDescent="0.45">
      <c r="A37" s="127" t="s">
        <v>61</v>
      </c>
      <c r="B37" s="128">
        <v>5</v>
      </c>
      <c r="C37" s="129" t="s">
        <v>62</v>
      </c>
      <c r="D37" s="130" t="s">
        <v>63</v>
      </c>
      <c r="E37" s="131" t="s">
        <v>64</v>
      </c>
      <c r="F37" s="130" t="s">
        <v>63</v>
      </c>
      <c r="G37" s="132" t="s">
        <v>64</v>
      </c>
      <c r="I37" s="133" t="s">
        <v>65</v>
      </c>
      <c r="J37" s="115"/>
      <c r="K37" s="115"/>
      <c r="L37" s="120"/>
      <c r="M37" s="120"/>
      <c r="N37" s="121"/>
    </row>
    <row r="38" spans="1:14" s="114" customFormat="1" ht="26.25" customHeight="1" x14ac:dyDescent="0.4">
      <c r="A38" s="127" t="s">
        <v>66</v>
      </c>
      <c r="B38" s="128">
        <v>100</v>
      </c>
      <c r="C38" s="134">
        <v>1</v>
      </c>
      <c r="D38" s="135">
        <v>0.81110000000000004</v>
      </c>
      <c r="E38" s="136">
        <f>IF(ISBLANK(D38),"-",$D$48/$D$45*D38)</f>
        <v>0.79467790169370944</v>
      </c>
      <c r="F38" s="135">
        <v>0.74839999999999995</v>
      </c>
      <c r="G38" s="137">
        <f>IF(ISBLANK(F38),"-",$D$48/$F$45*F38)</f>
        <v>0.7851316789826942</v>
      </c>
      <c r="I38" s="138"/>
      <c r="J38" s="115"/>
      <c r="K38" s="115"/>
      <c r="L38" s="120"/>
      <c r="M38" s="120"/>
      <c r="N38" s="121"/>
    </row>
    <row r="39" spans="1:14" s="114" customFormat="1" ht="26.25" customHeight="1" x14ac:dyDescent="0.4">
      <c r="A39" s="127" t="s">
        <v>67</v>
      </c>
      <c r="B39" s="128">
        <v>1</v>
      </c>
      <c r="C39" s="139">
        <v>2</v>
      </c>
      <c r="D39" s="140">
        <v>0.81069999999999998</v>
      </c>
      <c r="E39" s="141">
        <f>IF(ISBLANK(D39),"-",$D$48/$D$45*D39)</f>
        <v>0.79428600037367791</v>
      </c>
      <c r="F39" s="140">
        <v>0.74839999999999995</v>
      </c>
      <c r="G39" s="142">
        <f>IF(ISBLANK(F39),"-",$D$48/$F$45*F39)</f>
        <v>0.7851316789826942</v>
      </c>
      <c r="I39" s="274">
        <f>ABS((F43/D43*D42)-F42)/D42</f>
        <v>1.261423560938245E-2</v>
      </c>
      <c r="J39" s="115"/>
      <c r="K39" s="115"/>
      <c r="L39" s="120"/>
      <c r="M39" s="120"/>
      <c r="N39" s="121"/>
    </row>
    <row r="40" spans="1:14" ht="26.25" customHeight="1" x14ac:dyDescent="0.4">
      <c r="A40" s="127" t="s">
        <v>68</v>
      </c>
      <c r="B40" s="128">
        <v>1</v>
      </c>
      <c r="C40" s="139">
        <v>3</v>
      </c>
      <c r="D40" s="140">
        <v>0.81410000000000005</v>
      </c>
      <c r="E40" s="141">
        <f>IF(ISBLANK(D40),"-",$D$48/$D$45*D40)</f>
        <v>0.79761716159394502</v>
      </c>
      <c r="F40" s="140">
        <v>0.74739999999999995</v>
      </c>
      <c r="G40" s="142">
        <f>IF(ISBLANK(F40),"-",$D$48/$F$45*F40)</f>
        <v>0.78408259870612729</v>
      </c>
      <c r="I40" s="274"/>
      <c r="L40" s="120"/>
      <c r="M40" s="120"/>
      <c r="N40" s="99"/>
    </row>
    <row r="41" spans="1:14" ht="27" customHeight="1" thickBot="1" x14ac:dyDescent="0.45">
      <c r="A41" s="127" t="s">
        <v>69</v>
      </c>
      <c r="B41" s="128">
        <v>1</v>
      </c>
      <c r="C41" s="143">
        <v>4</v>
      </c>
      <c r="D41" s="144"/>
      <c r="E41" s="145" t="str">
        <f>IF(ISBLANK(D41),"-",$D$48/$D$45*D41)</f>
        <v>-</v>
      </c>
      <c r="F41" s="144"/>
      <c r="G41" s="146" t="str">
        <f>IF(ISBLANK(F41),"-",$D$48/$F$45*F41)</f>
        <v>-</v>
      </c>
      <c r="I41" s="147"/>
      <c r="L41" s="120"/>
      <c r="M41" s="120"/>
      <c r="N41" s="99"/>
    </row>
    <row r="42" spans="1:14" ht="27" customHeight="1" thickBot="1" x14ac:dyDescent="0.45">
      <c r="A42" s="127" t="s">
        <v>70</v>
      </c>
      <c r="B42" s="128">
        <v>1</v>
      </c>
      <c r="C42" s="148" t="s">
        <v>71</v>
      </c>
      <c r="D42" s="149">
        <f>AVERAGE(D38:D41)</f>
        <v>0.81196666666666673</v>
      </c>
      <c r="E42" s="150">
        <f>AVERAGE(E38:E41)</f>
        <v>0.79552702122044405</v>
      </c>
      <c r="F42" s="149">
        <f>AVERAGE(F38:F41)</f>
        <v>0.74806666666666655</v>
      </c>
      <c r="G42" s="151">
        <f>AVERAGE(G38:G41)</f>
        <v>0.78478198555717193</v>
      </c>
      <c r="H42" s="152"/>
    </row>
    <row r="43" spans="1:14" ht="26.25" customHeight="1" x14ac:dyDescent="0.4">
      <c r="A43" s="127" t="s">
        <v>72</v>
      </c>
      <c r="B43" s="128">
        <v>1</v>
      </c>
      <c r="C43" s="153" t="s">
        <v>73</v>
      </c>
      <c r="D43" s="154">
        <v>20.58</v>
      </c>
      <c r="E43" s="99"/>
      <c r="F43" s="154">
        <v>19.22</v>
      </c>
      <c r="H43" s="152"/>
    </row>
    <row r="44" spans="1:14" ht="26.25" customHeight="1" x14ac:dyDescent="0.4">
      <c r="A44" s="127" t="s">
        <v>74</v>
      </c>
      <c r="B44" s="128">
        <v>1</v>
      </c>
      <c r="C44" s="155" t="s">
        <v>75</v>
      </c>
      <c r="D44" s="156">
        <f>D43*$B$34</f>
        <v>20.58</v>
      </c>
      <c r="E44" s="157"/>
      <c r="F44" s="156">
        <f>F43*$B$34</f>
        <v>19.22</v>
      </c>
      <c r="H44" s="152"/>
    </row>
    <row r="45" spans="1:14" ht="19.5" customHeight="1" thickBot="1" x14ac:dyDescent="0.35">
      <c r="A45" s="127" t="s">
        <v>76</v>
      </c>
      <c r="B45" s="139">
        <f>(B44/B43)*(B42/B41)*(B40/B39)*(B38/B37)*B36</f>
        <v>2000</v>
      </c>
      <c r="C45" s="155" t="s">
        <v>77</v>
      </c>
      <c r="D45" s="158">
        <f>D44*$B$30/100</f>
        <v>20.413301999999998</v>
      </c>
      <c r="E45" s="159"/>
      <c r="F45" s="158">
        <f>F44*$B$30/100</f>
        <v>19.064318</v>
      </c>
      <c r="H45" s="152"/>
    </row>
    <row r="46" spans="1:14" ht="19.5" customHeight="1" thickBot="1" x14ac:dyDescent="0.35">
      <c r="A46" s="275" t="s">
        <v>78</v>
      </c>
      <c r="B46" s="279"/>
      <c r="C46" s="155" t="s">
        <v>79</v>
      </c>
      <c r="D46" s="160">
        <f>D45/$B$45</f>
        <v>1.0206650999999999E-2</v>
      </c>
      <c r="E46" s="161"/>
      <c r="F46" s="162">
        <f>F45/$B$45</f>
        <v>9.5321590000000001E-3</v>
      </c>
      <c r="H46" s="152"/>
    </row>
    <row r="47" spans="1:14" ht="27" customHeight="1" thickBot="1" x14ac:dyDescent="0.45">
      <c r="A47" s="277"/>
      <c r="B47" s="280"/>
      <c r="C47" s="163" t="s">
        <v>80</v>
      </c>
      <c r="D47" s="164">
        <v>0.01</v>
      </c>
      <c r="E47" s="165"/>
      <c r="F47" s="161"/>
      <c r="H47" s="152"/>
    </row>
    <row r="48" spans="1:14" ht="18.75" x14ac:dyDescent="0.3">
      <c r="C48" s="166" t="s">
        <v>81</v>
      </c>
      <c r="D48" s="158">
        <f>D47*$B$45</f>
        <v>20</v>
      </c>
      <c r="F48" s="167"/>
      <c r="H48" s="152"/>
    </row>
    <row r="49" spans="1:12" ht="19.5" customHeight="1" thickBot="1" x14ac:dyDescent="0.35">
      <c r="C49" s="168" t="s">
        <v>82</v>
      </c>
      <c r="D49" s="169">
        <f>D48/B34</f>
        <v>20</v>
      </c>
      <c r="F49" s="167"/>
      <c r="H49" s="152"/>
    </row>
    <row r="50" spans="1:12" ht="18.75" x14ac:dyDescent="0.3">
      <c r="C50" s="125" t="s">
        <v>83</v>
      </c>
      <c r="D50" s="170">
        <f>AVERAGE(E38:E41,G38:G41)</f>
        <v>0.7901545033888081</v>
      </c>
      <c r="F50" s="171"/>
      <c r="H50" s="152"/>
    </row>
    <row r="51" spans="1:12" ht="18.75" x14ac:dyDescent="0.3">
      <c r="C51" s="127" t="s">
        <v>84</v>
      </c>
      <c r="D51" s="172">
        <f>STDEV(E38:E41,G38:G41)/D50</f>
        <v>7.6049854116976715E-3</v>
      </c>
      <c r="F51" s="171"/>
      <c r="H51" s="152"/>
    </row>
    <row r="52" spans="1:12" ht="19.5" customHeight="1" thickBot="1" x14ac:dyDescent="0.35">
      <c r="C52" s="173" t="s">
        <v>20</v>
      </c>
      <c r="D52" s="174">
        <f>COUNT(E38:E41,G38:G41)</f>
        <v>6</v>
      </c>
      <c r="F52" s="171"/>
    </row>
    <row r="54" spans="1:12" ht="18.75" x14ac:dyDescent="0.3">
      <c r="A54" s="175" t="s">
        <v>1</v>
      </c>
      <c r="B54" s="176" t="s">
        <v>85</v>
      </c>
    </row>
    <row r="55" spans="1:12" ht="18.75" x14ac:dyDescent="0.3">
      <c r="A55" s="99" t="s">
        <v>86</v>
      </c>
      <c r="B55" s="177" t="str">
        <f>B21</f>
        <v>Metformin Hydrochloride  1000mg</v>
      </c>
    </row>
    <row r="56" spans="1:12" ht="26.25" customHeight="1" x14ac:dyDescent="0.4">
      <c r="A56" s="177" t="s">
        <v>87</v>
      </c>
      <c r="B56" s="178">
        <v>850</v>
      </c>
      <c r="C56" s="99" t="str">
        <f>B20</f>
        <v>Metform Hydrochloride</v>
      </c>
      <c r="H56" s="157"/>
    </row>
    <row r="57" spans="1:12" ht="18.75" x14ac:dyDescent="0.3">
      <c r="A57" s="177" t="s">
        <v>88</v>
      </c>
      <c r="B57" s="179">
        <f>Uniformity!C46</f>
        <v>994.72950000000003</v>
      </c>
      <c r="H57" s="157"/>
    </row>
    <row r="58" spans="1:12" ht="19.5" customHeight="1" thickBot="1" x14ac:dyDescent="0.35">
      <c r="H58" s="157"/>
    </row>
    <row r="59" spans="1:12" s="114" customFormat="1" ht="27" customHeight="1" thickBot="1" x14ac:dyDescent="0.45">
      <c r="A59" s="125" t="s">
        <v>89</v>
      </c>
      <c r="B59" s="126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9" t="s">
        <v>92</v>
      </c>
      <c r="L59" s="115"/>
    </row>
    <row r="60" spans="1:12" s="114" customFormat="1" ht="26.25" customHeight="1" x14ac:dyDescent="0.4">
      <c r="A60" s="127" t="s">
        <v>93</v>
      </c>
      <c r="B60" s="128">
        <v>5</v>
      </c>
      <c r="C60" s="285" t="s">
        <v>94</v>
      </c>
      <c r="D60" s="288">
        <v>116.85</v>
      </c>
      <c r="E60" s="182">
        <v>1</v>
      </c>
      <c r="F60" s="183">
        <v>0.78490000000000004</v>
      </c>
      <c r="G60" s="184">
        <f>IF(ISBLANK(F60),"-",(F60/$D$50*$D$47*$B$68)*($B$57/$D$60))</f>
        <v>845.62651186363189</v>
      </c>
      <c r="H60" s="185">
        <f t="shared" ref="H60:H71" si="0">IF(ISBLANK(F60),"-",G60/$B$56)</f>
        <v>0.99485471983956697</v>
      </c>
      <c r="L60" s="115"/>
    </row>
    <row r="61" spans="1:12" s="114" customFormat="1" ht="26.25" customHeight="1" x14ac:dyDescent="0.4">
      <c r="A61" s="127" t="s">
        <v>95</v>
      </c>
      <c r="B61" s="128">
        <v>50</v>
      </c>
      <c r="C61" s="286"/>
      <c r="D61" s="289"/>
      <c r="E61" s="186">
        <v>2</v>
      </c>
      <c r="F61" s="140">
        <v>0.78159999999999996</v>
      </c>
      <c r="G61" s="187">
        <f>IF(ISBLANK(F61),"-",(F61/$D$50*$D$47*$B$68)*($B$57/$D$60))</f>
        <v>842.07119591363812</v>
      </c>
      <c r="H61" s="188">
        <f t="shared" si="0"/>
        <v>0.99067199519251548</v>
      </c>
      <c r="L61" s="115"/>
    </row>
    <row r="62" spans="1:12" s="114" customFormat="1" ht="26.25" customHeight="1" x14ac:dyDescent="0.4">
      <c r="A62" s="127" t="s">
        <v>96</v>
      </c>
      <c r="B62" s="128">
        <v>5</v>
      </c>
      <c r="C62" s="286"/>
      <c r="D62" s="289"/>
      <c r="E62" s="186">
        <v>3</v>
      </c>
      <c r="F62" s="189">
        <v>0.79279999999999995</v>
      </c>
      <c r="G62" s="187">
        <f>IF(ISBLANK(F62),"-",(F62/$D$50*$D$47*$B$68)*($B$57/$D$60))</f>
        <v>854.13772277422231</v>
      </c>
      <c r="H62" s="188">
        <f t="shared" si="0"/>
        <v>1.0048679091461439</v>
      </c>
      <c r="L62" s="115"/>
    </row>
    <row r="63" spans="1:12" ht="27" customHeight="1" thickBot="1" x14ac:dyDescent="0.45">
      <c r="A63" s="127" t="s">
        <v>97</v>
      </c>
      <c r="B63" s="128">
        <v>50</v>
      </c>
      <c r="C63" s="287"/>
      <c r="D63" s="290"/>
      <c r="E63" s="190">
        <v>4</v>
      </c>
      <c r="F63" s="191"/>
      <c r="G63" s="187" t="str">
        <f>IF(ISBLANK(F63),"-",(F63/$D$50*$D$47*$B$68)*($B$57/$D$60))</f>
        <v>-</v>
      </c>
      <c r="H63" s="188" t="str">
        <f t="shared" si="0"/>
        <v>-</v>
      </c>
    </row>
    <row r="64" spans="1:12" ht="26.25" customHeight="1" x14ac:dyDescent="0.4">
      <c r="A64" s="127" t="s">
        <v>98</v>
      </c>
      <c r="B64" s="128">
        <v>1</v>
      </c>
      <c r="C64" s="285" t="s">
        <v>99</v>
      </c>
      <c r="D64" s="288">
        <v>117.14</v>
      </c>
      <c r="E64" s="182">
        <v>1</v>
      </c>
      <c r="F64" s="183">
        <v>0.7883</v>
      </c>
      <c r="G64" s="192">
        <f>IF(ISBLANK(F64),"-",(F64/$D$50*$D$47*$B$68)*($B$57/$D$64))</f>
        <v>847.18700384659837</v>
      </c>
      <c r="H64" s="193">
        <f t="shared" si="0"/>
        <v>0.99669059276070393</v>
      </c>
    </row>
    <row r="65" spans="1:8" ht="26.25" customHeight="1" x14ac:dyDescent="0.4">
      <c r="A65" s="127" t="s">
        <v>100</v>
      </c>
      <c r="B65" s="128">
        <v>1</v>
      </c>
      <c r="C65" s="286"/>
      <c r="D65" s="289"/>
      <c r="E65" s="186">
        <v>2</v>
      </c>
      <c r="F65" s="140">
        <v>0.78539999999999999</v>
      </c>
      <c r="G65" s="194">
        <f>IF(ISBLANK(F65),"-",(F65/$D$50*$D$47*$B$68)*($B$57/$D$64))</f>
        <v>844.07037019043287</v>
      </c>
      <c r="H65" s="195">
        <f t="shared" si="0"/>
        <v>0.99302396492992107</v>
      </c>
    </row>
    <row r="66" spans="1:8" ht="26.25" customHeight="1" x14ac:dyDescent="0.4">
      <c r="A66" s="127" t="s">
        <v>101</v>
      </c>
      <c r="B66" s="128">
        <v>1</v>
      </c>
      <c r="C66" s="286"/>
      <c r="D66" s="289"/>
      <c r="E66" s="186">
        <v>3</v>
      </c>
      <c r="F66" s="140">
        <v>0.7954</v>
      </c>
      <c r="G66" s="194">
        <f>IF(ISBLANK(F66),"-",(F66/$D$50*$D$47*$B$68)*($B$57/$D$64))</f>
        <v>854.81738279789954</v>
      </c>
      <c r="H66" s="195">
        <f t="shared" si="0"/>
        <v>1.0056675091739995</v>
      </c>
    </row>
    <row r="67" spans="1:8" ht="27" customHeight="1" thickBot="1" x14ac:dyDescent="0.45">
      <c r="A67" s="127" t="s">
        <v>102</v>
      </c>
      <c r="B67" s="128">
        <v>1</v>
      </c>
      <c r="C67" s="287"/>
      <c r="D67" s="290"/>
      <c r="E67" s="190">
        <v>4</v>
      </c>
      <c r="F67" s="191"/>
      <c r="G67" s="196" t="str">
        <f>IF(ISBLANK(F67),"-",(F67/$D$50*$D$47*$B$68)*($B$57/$D$64))</f>
        <v>-</v>
      </c>
      <c r="H67" s="197" t="str">
        <f t="shared" si="0"/>
        <v>-</v>
      </c>
    </row>
    <row r="68" spans="1:8" ht="26.25" customHeight="1" x14ac:dyDescent="0.4">
      <c r="A68" s="127" t="s">
        <v>103</v>
      </c>
      <c r="B68" s="198">
        <f>(B67/B66)*(B65/B64)*(B63/B62)*(B61/B60)*B59</f>
        <v>10000</v>
      </c>
      <c r="C68" s="285" t="s">
        <v>104</v>
      </c>
      <c r="D68" s="288">
        <v>118.64</v>
      </c>
      <c r="E68" s="182">
        <v>1</v>
      </c>
      <c r="F68" s="183">
        <v>0.79949999999999999</v>
      </c>
      <c r="G68" s="192">
        <f>IF(ISBLANK(F68),"-",(F68/$D$50*$D$47*$B$68)*($B$57/$D$68))</f>
        <v>848.36024354559845</v>
      </c>
      <c r="H68" s="188">
        <f t="shared" si="0"/>
        <v>0.9980708747595276</v>
      </c>
    </row>
    <row r="69" spans="1:8" ht="27" customHeight="1" thickBot="1" x14ac:dyDescent="0.45">
      <c r="A69" s="173" t="s">
        <v>105</v>
      </c>
      <c r="B69" s="199">
        <f>(D47*B68)/B56*B57</f>
        <v>117.027</v>
      </c>
      <c r="C69" s="286"/>
      <c r="D69" s="289"/>
      <c r="E69" s="186">
        <v>2</v>
      </c>
      <c r="F69" s="140">
        <v>0.79239999999999999</v>
      </c>
      <c r="G69" s="194">
        <f>IF(ISBLANK(F69),"-",(F69/$D$50*$D$47*$B$68)*($B$57/$D$68))</f>
        <v>840.82633769297331</v>
      </c>
      <c r="H69" s="188">
        <f t="shared" si="0"/>
        <v>0.98920745610938032</v>
      </c>
    </row>
    <row r="70" spans="1:8" ht="26.25" customHeight="1" x14ac:dyDescent="0.4">
      <c r="A70" s="299" t="s">
        <v>78</v>
      </c>
      <c r="B70" s="300"/>
      <c r="C70" s="286"/>
      <c r="D70" s="289"/>
      <c r="E70" s="186">
        <v>3</v>
      </c>
      <c r="F70" s="140">
        <v>0.80269999999999997</v>
      </c>
      <c r="G70" s="194">
        <f>IF(ISBLANK(F70),"-",(F70/$D$50*$D$47*$B$68)*($B$57/$D$68))</f>
        <v>851.75580674678145</v>
      </c>
      <c r="H70" s="188">
        <f t="shared" si="0"/>
        <v>1.0020656549962135</v>
      </c>
    </row>
    <row r="71" spans="1:8" ht="27" customHeight="1" thickBot="1" x14ac:dyDescent="0.45">
      <c r="A71" s="301"/>
      <c r="B71" s="302"/>
      <c r="C71" s="291"/>
      <c r="D71" s="290"/>
      <c r="E71" s="190">
        <v>4</v>
      </c>
      <c r="F71" s="191"/>
      <c r="G71" s="196" t="str">
        <f>IF(ISBLANK(F71),"-",(F71/$D$50*$D$47*$B$68)*($B$57/$D$68))</f>
        <v>-</v>
      </c>
      <c r="H71" s="200" t="str">
        <f t="shared" si="0"/>
        <v>-</v>
      </c>
    </row>
    <row r="72" spans="1:8" ht="26.25" customHeight="1" x14ac:dyDescent="0.4">
      <c r="A72" s="157"/>
      <c r="B72" s="157"/>
      <c r="C72" s="157"/>
      <c r="D72" s="157"/>
      <c r="E72" s="157"/>
      <c r="F72" s="201" t="s">
        <v>71</v>
      </c>
      <c r="G72" s="202">
        <f>AVERAGE(G60:G71)</f>
        <v>847.65028615241977</v>
      </c>
      <c r="H72" s="203">
        <f>AVERAGE(H60:H71)</f>
        <v>0.99723563076755239</v>
      </c>
    </row>
    <row r="73" spans="1:8" ht="26.25" customHeight="1" x14ac:dyDescent="0.4">
      <c r="C73" s="157"/>
      <c r="D73" s="157"/>
      <c r="E73" s="157"/>
      <c r="F73" s="204" t="s">
        <v>84</v>
      </c>
      <c r="G73" s="205">
        <f>STDEV(G60:G71)/G72</f>
        <v>5.9811363821261291E-3</v>
      </c>
      <c r="H73" s="205">
        <f>STDEV(H60:H71)/H72</f>
        <v>5.9811363821261334E-3</v>
      </c>
    </row>
    <row r="74" spans="1:8" ht="27" customHeight="1" thickBot="1" x14ac:dyDescent="0.45">
      <c r="A74" s="157"/>
      <c r="B74" s="157"/>
      <c r="C74" s="157"/>
      <c r="D74" s="157"/>
      <c r="E74" s="159"/>
      <c r="F74" s="206" t="s">
        <v>20</v>
      </c>
      <c r="G74" s="207">
        <f>COUNT(G60:G71)</f>
        <v>9</v>
      </c>
      <c r="H74" s="207">
        <f>COUNT(H60:H71)</f>
        <v>9</v>
      </c>
    </row>
    <row r="76" spans="1:8" ht="26.25" customHeight="1" x14ac:dyDescent="0.4">
      <c r="A76" s="110" t="s">
        <v>106</v>
      </c>
      <c r="B76" s="111" t="s">
        <v>107</v>
      </c>
      <c r="C76" s="281" t="str">
        <f>B20</f>
        <v>Metform Hydrochloride</v>
      </c>
      <c r="D76" s="281"/>
      <c r="E76" s="99" t="s">
        <v>108</v>
      </c>
      <c r="F76" s="99"/>
      <c r="G76" s="208">
        <f>H72</f>
        <v>0.99723563076755239</v>
      </c>
      <c r="H76" s="116"/>
    </row>
    <row r="77" spans="1:8" ht="18.75" x14ac:dyDescent="0.3">
      <c r="A77" s="109" t="s">
        <v>109</v>
      </c>
      <c r="B77" s="109" t="s">
        <v>110</v>
      </c>
    </row>
    <row r="78" spans="1:8" ht="18.75" x14ac:dyDescent="0.3">
      <c r="A78" s="109"/>
      <c r="B78" s="109"/>
    </row>
    <row r="79" spans="1:8" ht="26.25" customHeight="1" x14ac:dyDescent="0.4">
      <c r="A79" s="110" t="s">
        <v>4</v>
      </c>
      <c r="B79" s="292" t="str">
        <f>B26</f>
        <v>Metform Hydrochloride</v>
      </c>
      <c r="C79" s="292"/>
    </row>
    <row r="80" spans="1:8" ht="26.25" customHeight="1" x14ac:dyDescent="0.4">
      <c r="A80" s="111" t="s">
        <v>48</v>
      </c>
      <c r="B80" s="292" t="str">
        <f>B27</f>
        <v>M19-4</v>
      </c>
      <c r="C80" s="292"/>
    </row>
    <row r="81" spans="1:12" ht="27" customHeight="1" thickBot="1" x14ac:dyDescent="0.45">
      <c r="A81" s="111" t="s">
        <v>6</v>
      </c>
      <c r="B81" s="112">
        <f>B28</f>
        <v>99.19</v>
      </c>
    </row>
    <row r="82" spans="1:12" s="114" customFormat="1" ht="27" customHeight="1" thickBot="1" x14ac:dyDescent="0.45">
      <c r="A82" s="111" t="s">
        <v>49</v>
      </c>
      <c r="B82" s="113">
        <v>0</v>
      </c>
      <c r="C82" s="293" t="s">
        <v>50</v>
      </c>
      <c r="D82" s="294"/>
      <c r="E82" s="294"/>
      <c r="F82" s="294"/>
      <c r="G82" s="295"/>
      <c r="I82" s="115"/>
      <c r="J82" s="115"/>
      <c r="K82" s="115"/>
      <c r="L82" s="115"/>
    </row>
    <row r="83" spans="1:12" s="114" customFormat="1" ht="19.5" customHeight="1" thickBot="1" x14ac:dyDescent="0.35">
      <c r="A83" s="111" t="s">
        <v>51</v>
      </c>
      <c r="B83" s="116">
        <f>B81-B82</f>
        <v>99.19</v>
      </c>
      <c r="C83" s="117"/>
      <c r="D83" s="117"/>
      <c r="E83" s="117"/>
      <c r="F83" s="117"/>
      <c r="G83" s="118"/>
      <c r="I83" s="115"/>
      <c r="J83" s="115"/>
      <c r="K83" s="115"/>
      <c r="L83" s="115"/>
    </row>
    <row r="84" spans="1:12" s="114" customFormat="1" ht="27" customHeight="1" thickBot="1" x14ac:dyDescent="0.45">
      <c r="A84" s="111" t="s">
        <v>52</v>
      </c>
      <c r="B84" s="119">
        <v>1</v>
      </c>
      <c r="C84" s="296" t="s">
        <v>111</v>
      </c>
      <c r="D84" s="297"/>
      <c r="E84" s="297"/>
      <c r="F84" s="297"/>
      <c r="G84" s="297"/>
      <c r="H84" s="298"/>
      <c r="I84" s="115"/>
      <c r="J84" s="115"/>
      <c r="K84" s="115"/>
      <c r="L84" s="115"/>
    </row>
    <row r="85" spans="1:12" s="114" customFormat="1" ht="27" customHeight="1" thickBot="1" x14ac:dyDescent="0.45">
      <c r="A85" s="111" t="s">
        <v>54</v>
      </c>
      <c r="B85" s="119">
        <v>1</v>
      </c>
      <c r="C85" s="296" t="s">
        <v>112</v>
      </c>
      <c r="D85" s="297"/>
      <c r="E85" s="297"/>
      <c r="F85" s="297"/>
      <c r="G85" s="297"/>
      <c r="H85" s="298"/>
      <c r="I85" s="115"/>
      <c r="J85" s="115"/>
      <c r="K85" s="115"/>
      <c r="L85" s="115"/>
    </row>
    <row r="86" spans="1:12" s="114" customFormat="1" ht="18.75" x14ac:dyDescent="0.3">
      <c r="A86" s="111"/>
      <c r="B86" s="122"/>
      <c r="C86" s="123"/>
      <c r="D86" s="123"/>
      <c r="E86" s="123"/>
      <c r="F86" s="123"/>
      <c r="G86" s="123"/>
      <c r="H86" s="123"/>
      <c r="I86" s="115"/>
      <c r="J86" s="115"/>
      <c r="K86" s="115"/>
      <c r="L86" s="115"/>
    </row>
    <row r="87" spans="1:12" s="114" customFormat="1" ht="18.75" x14ac:dyDescent="0.3">
      <c r="A87" s="111" t="s">
        <v>56</v>
      </c>
      <c r="B87" s="124">
        <f>B84/B85</f>
        <v>1</v>
      </c>
      <c r="C87" s="99" t="s">
        <v>57</v>
      </c>
      <c r="D87" s="99"/>
      <c r="E87" s="99"/>
      <c r="F87" s="99"/>
      <c r="G87" s="99"/>
      <c r="I87" s="115"/>
      <c r="J87" s="115"/>
      <c r="K87" s="115"/>
      <c r="L87" s="115"/>
    </row>
    <row r="88" spans="1:12" ht="19.5" customHeight="1" thickBot="1" x14ac:dyDescent="0.35">
      <c r="A88" s="109"/>
      <c r="B88" s="109"/>
    </row>
    <row r="89" spans="1:12" ht="27" customHeight="1" thickBot="1" x14ac:dyDescent="0.45">
      <c r="A89" s="125" t="s">
        <v>58</v>
      </c>
      <c r="B89" s="126">
        <v>100</v>
      </c>
      <c r="D89" s="209" t="s">
        <v>59</v>
      </c>
      <c r="E89" s="210"/>
      <c r="F89" s="283" t="s">
        <v>60</v>
      </c>
      <c r="G89" s="284"/>
    </row>
    <row r="90" spans="1:12" ht="27" customHeight="1" thickBot="1" x14ac:dyDescent="0.45">
      <c r="A90" s="127" t="s">
        <v>61</v>
      </c>
      <c r="B90" s="128">
        <v>5</v>
      </c>
      <c r="C90" s="211" t="s">
        <v>62</v>
      </c>
      <c r="D90" s="130" t="s">
        <v>63</v>
      </c>
      <c r="E90" s="131" t="s">
        <v>64</v>
      </c>
      <c r="F90" s="130" t="s">
        <v>63</v>
      </c>
      <c r="G90" s="212" t="s">
        <v>64</v>
      </c>
      <c r="I90" s="133" t="s">
        <v>65</v>
      </c>
    </row>
    <row r="91" spans="1:12" ht="26.25" customHeight="1" x14ac:dyDescent="0.4">
      <c r="A91" s="127" t="s">
        <v>66</v>
      </c>
      <c r="B91" s="128">
        <v>100</v>
      </c>
      <c r="C91" s="213">
        <v>1</v>
      </c>
      <c r="D91" s="135">
        <v>0.8286</v>
      </c>
      <c r="E91" s="136">
        <f>IF(ISBLANK(D91),"-",$D$101/$D$98*D91)</f>
        <v>0.69005004677832138</v>
      </c>
      <c r="F91" s="135">
        <v>0.78959999999999997</v>
      </c>
      <c r="G91" s="137">
        <f>IF(ISBLANK(F91),"-",$D$101/$F$98*F91)</f>
        <v>0.70410071842066413</v>
      </c>
      <c r="I91" s="138"/>
    </row>
    <row r="92" spans="1:12" ht="26.25" customHeight="1" x14ac:dyDescent="0.4">
      <c r="A92" s="127" t="s">
        <v>67</v>
      </c>
      <c r="B92" s="128">
        <v>1</v>
      </c>
      <c r="C92" s="157">
        <v>2</v>
      </c>
      <c r="D92" s="140">
        <v>0.82930000000000004</v>
      </c>
      <c r="E92" s="141">
        <f>IF(ISBLANK(D92),"-",$D$101/$D$98*D92)</f>
        <v>0.69063299999186811</v>
      </c>
      <c r="F92" s="140">
        <v>0.78569999999999995</v>
      </c>
      <c r="G92" s="142">
        <f>IF(ISBLANK(F92),"-",$D$101/$F$98*F92)</f>
        <v>0.7006230173038448</v>
      </c>
      <c r="I92" s="274">
        <f>ABS((F96/D96*D95)-F95)/D95</f>
        <v>1.2109959814041185E-2</v>
      </c>
    </row>
    <row r="93" spans="1:12" ht="26.25" customHeight="1" x14ac:dyDescent="0.4">
      <c r="A93" s="127" t="s">
        <v>68</v>
      </c>
      <c r="B93" s="128">
        <v>1</v>
      </c>
      <c r="C93" s="157">
        <v>3</v>
      </c>
      <c r="D93" s="140">
        <v>0.82850000000000001</v>
      </c>
      <c r="E93" s="141">
        <f>IF(ISBLANK(D93),"-",$D$101/$D$98*D93)</f>
        <v>0.68996676774781474</v>
      </c>
      <c r="F93" s="140">
        <v>0.77690000000000003</v>
      </c>
      <c r="G93" s="142">
        <f>IF(ISBLANK(F93),"-",$D$101/$F$98*F93)</f>
        <v>0.69277589683512419</v>
      </c>
      <c r="I93" s="274"/>
    </row>
    <row r="94" spans="1:12" ht="27" customHeight="1" thickBot="1" x14ac:dyDescent="0.45">
      <c r="A94" s="127" t="s">
        <v>69</v>
      </c>
      <c r="B94" s="128">
        <v>1</v>
      </c>
      <c r="C94" s="214">
        <v>4</v>
      </c>
      <c r="D94" s="144"/>
      <c r="E94" s="145" t="str">
        <f>IF(ISBLANK(D94),"-",$D$101/$D$98*D94)</f>
        <v>-</v>
      </c>
      <c r="F94" s="215"/>
      <c r="G94" s="146" t="str">
        <f>IF(ISBLANK(F94),"-",$D$101/$F$98*F94)</f>
        <v>-</v>
      </c>
      <c r="I94" s="147"/>
    </row>
    <row r="95" spans="1:12" ht="27" customHeight="1" thickBot="1" x14ac:dyDescent="0.45">
      <c r="A95" s="127" t="s">
        <v>70</v>
      </c>
      <c r="B95" s="128">
        <v>1</v>
      </c>
      <c r="C95" s="111" t="s">
        <v>71</v>
      </c>
      <c r="D95" s="216">
        <f>AVERAGE(D91:D94)</f>
        <v>0.82880000000000009</v>
      </c>
      <c r="E95" s="150">
        <f>AVERAGE(E91:E94)</f>
        <v>0.69021660483933467</v>
      </c>
      <c r="F95" s="217">
        <f>AVERAGE(F91:F94)</f>
        <v>0.78406666666666658</v>
      </c>
      <c r="G95" s="218">
        <f>AVERAGE(G91:G94)</f>
        <v>0.69916654418654434</v>
      </c>
    </row>
    <row r="96" spans="1:12" ht="26.25" customHeight="1" x14ac:dyDescent="0.4">
      <c r="A96" s="127" t="s">
        <v>72</v>
      </c>
      <c r="B96" s="112">
        <v>1</v>
      </c>
      <c r="C96" s="219" t="s">
        <v>113</v>
      </c>
      <c r="D96" s="220">
        <v>20.58</v>
      </c>
      <c r="E96" s="99"/>
      <c r="F96" s="154">
        <v>19.22</v>
      </c>
    </row>
    <row r="97" spans="1:10" ht="26.25" customHeight="1" x14ac:dyDescent="0.4">
      <c r="A97" s="127" t="s">
        <v>74</v>
      </c>
      <c r="B97" s="112">
        <v>1</v>
      </c>
      <c r="C97" s="221" t="s">
        <v>114</v>
      </c>
      <c r="D97" s="222">
        <f>D96*$B$87</f>
        <v>20.58</v>
      </c>
      <c r="E97" s="157"/>
      <c r="F97" s="156">
        <f>F96*$B$87</f>
        <v>19.22</v>
      </c>
    </row>
    <row r="98" spans="1:10" ht="19.5" customHeight="1" thickBot="1" x14ac:dyDescent="0.35">
      <c r="A98" s="127" t="s">
        <v>76</v>
      </c>
      <c r="B98" s="157">
        <f>(B97/B96)*(B95/B94)*(B93/B92)*(B91/B90)*B89</f>
        <v>2000</v>
      </c>
      <c r="C98" s="221" t="s">
        <v>115</v>
      </c>
      <c r="D98" s="223">
        <f>D97*$B$83/100</f>
        <v>20.413301999999998</v>
      </c>
      <c r="E98" s="159"/>
      <c r="F98" s="158">
        <f>F97*$B$83/100</f>
        <v>19.064318</v>
      </c>
    </row>
    <row r="99" spans="1:10" ht="19.5" customHeight="1" thickBot="1" x14ac:dyDescent="0.35">
      <c r="A99" s="275" t="s">
        <v>78</v>
      </c>
      <c r="B99" s="276"/>
      <c r="C99" s="221" t="s">
        <v>116</v>
      </c>
      <c r="D99" s="224">
        <f>D98/$B$98</f>
        <v>1.0206650999999999E-2</v>
      </c>
      <c r="E99" s="159"/>
      <c r="F99" s="162">
        <f>F98/$B$98</f>
        <v>9.5321590000000001E-3</v>
      </c>
      <c r="H99" s="152"/>
    </row>
    <row r="100" spans="1:10" ht="19.5" customHeight="1" thickBot="1" x14ac:dyDescent="0.35">
      <c r="A100" s="277"/>
      <c r="B100" s="278"/>
      <c r="C100" s="221" t="s">
        <v>80</v>
      </c>
      <c r="D100" s="225">
        <f>$B$56/$B$116</f>
        <v>8.5000000000000006E-3</v>
      </c>
      <c r="F100" s="167"/>
      <c r="G100" s="226"/>
      <c r="H100" s="152"/>
    </row>
    <row r="101" spans="1:10" ht="18.75" x14ac:dyDescent="0.3">
      <c r="C101" s="221" t="s">
        <v>81</v>
      </c>
      <c r="D101" s="222">
        <f>D100*$B$98</f>
        <v>17</v>
      </c>
      <c r="F101" s="167"/>
      <c r="H101" s="152"/>
    </row>
    <row r="102" spans="1:10" ht="19.5" customHeight="1" thickBot="1" x14ac:dyDescent="0.35">
      <c r="C102" s="227" t="s">
        <v>82</v>
      </c>
      <c r="D102" s="228">
        <f>D101/B34</f>
        <v>17</v>
      </c>
      <c r="F102" s="171"/>
      <c r="H102" s="152"/>
      <c r="J102" s="229"/>
    </row>
    <row r="103" spans="1:10" ht="18.75" x14ac:dyDescent="0.3">
      <c r="C103" s="230" t="s">
        <v>117</v>
      </c>
      <c r="D103" s="231">
        <f>AVERAGE(E91:E94,G91:G94)</f>
        <v>0.69469157451293961</v>
      </c>
      <c r="F103" s="171"/>
      <c r="G103" s="226"/>
      <c r="H103" s="152"/>
      <c r="J103" s="232"/>
    </row>
    <row r="104" spans="1:10" ht="18.75" x14ac:dyDescent="0.3">
      <c r="C104" s="204" t="s">
        <v>84</v>
      </c>
      <c r="D104" s="233">
        <f>STDEV(E91:E94,G91:G94)/D103</f>
        <v>8.8202766278409582E-3</v>
      </c>
      <c r="F104" s="171"/>
      <c r="H104" s="152"/>
      <c r="J104" s="232"/>
    </row>
    <row r="105" spans="1:10" ht="19.5" customHeight="1" thickBot="1" x14ac:dyDescent="0.35">
      <c r="C105" s="206" t="s">
        <v>20</v>
      </c>
      <c r="D105" s="234">
        <f>COUNT(E91:E94,G91:G94)</f>
        <v>6</v>
      </c>
      <c r="F105" s="171"/>
      <c r="H105" s="152"/>
      <c r="J105" s="232"/>
    </row>
    <row r="106" spans="1:10" ht="19.5" customHeight="1" thickBot="1" x14ac:dyDescent="0.35">
      <c r="A106" s="175"/>
      <c r="B106" s="175"/>
      <c r="C106" s="175"/>
      <c r="D106" s="175"/>
      <c r="E106" s="175"/>
    </row>
    <row r="107" spans="1:10" ht="26.25" customHeight="1" x14ac:dyDescent="0.4">
      <c r="A107" s="125" t="s">
        <v>118</v>
      </c>
      <c r="B107" s="126">
        <v>1000</v>
      </c>
      <c r="C107" s="209" t="s">
        <v>119</v>
      </c>
      <c r="D107" s="235" t="s">
        <v>63</v>
      </c>
      <c r="E107" s="236" t="s">
        <v>120</v>
      </c>
      <c r="F107" s="237" t="s">
        <v>121</v>
      </c>
    </row>
    <row r="108" spans="1:10" ht="26.25" customHeight="1" x14ac:dyDescent="0.4">
      <c r="A108" s="127" t="s">
        <v>122</v>
      </c>
      <c r="B108" s="128">
        <v>5</v>
      </c>
      <c r="C108" s="238">
        <v>1</v>
      </c>
      <c r="D108" s="262">
        <v>0.69730000000000003</v>
      </c>
      <c r="E108" s="239">
        <f t="shared" ref="E108:E113" si="1">IF(ISBLANK(D108),"-",D108/$D$103*$D$100*$B$116)</f>
        <v>853.19157701827021</v>
      </c>
      <c r="F108" s="240">
        <f t="shared" ref="F108:F113" si="2">IF(ISBLANK(D108), "-", E108/$B$56)</f>
        <v>1.0037547964920825</v>
      </c>
    </row>
    <row r="109" spans="1:10" ht="26.25" customHeight="1" x14ac:dyDescent="0.4">
      <c r="A109" s="127" t="s">
        <v>95</v>
      </c>
      <c r="B109" s="128">
        <v>50</v>
      </c>
      <c r="C109" s="238">
        <v>2</v>
      </c>
      <c r="D109" s="262">
        <v>0.69869999999999999</v>
      </c>
      <c r="E109" s="241">
        <f t="shared" si="1"/>
        <v>854.90456742100298</v>
      </c>
      <c r="F109" s="242">
        <f t="shared" si="2"/>
        <v>1.0057700793188271</v>
      </c>
    </row>
    <row r="110" spans="1:10" ht="26.25" customHeight="1" x14ac:dyDescent="0.4">
      <c r="A110" s="127" t="s">
        <v>96</v>
      </c>
      <c r="B110" s="128">
        <v>5</v>
      </c>
      <c r="C110" s="238">
        <v>3</v>
      </c>
      <c r="D110" s="262">
        <v>0.69779999999999998</v>
      </c>
      <c r="E110" s="241">
        <f t="shared" si="1"/>
        <v>853.80335930496051</v>
      </c>
      <c r="F110" s="242">
        <f t="shared" si="2"/>
        <v>1.0044745403587771</v>
      </c>
    </row>
    <row r="111" spans="1:10" ht="26.25" customHeight="1" x14ac:dyDescent="0.4">
      <c r="A111" s="127" t="s">
        <v>97</v>
      </c>
      <c r="B111" s="128">
        <v>50</v>
      </c>
      <c r="C111" s="238">
        <v>4</v>
      </c>
      <c r="D111" s="262">
        <v>0.69510000000000005</v>
      </c>
      <c r="E111" s="241">
        <f t="shared" si="1"/>
        <v>850.49973495683275</v>
      </c>
      <c r="F111" s="242">
        <f t="shared" si="2"/>
        <v>1.0005879234786268</v>
      </c>
    </row>
    <row r="112" spans="1:10" ht="26.25" customHeight="1" x14ac:dyDescent="0.4">
      <c r="A112" s="127" t="s">
        <v>98</v>
      </c>
      <c r="B112" s="128">
        <v>1</v>
      </c>
      <c r="C112" s="238">
        <v>5</v>
      </c>
      <c r="D112" s="262">
        <v>0.69069999999999998</v>
      </c>
      <c r="E112" s="241">
        <f t="shared" si="1"/>
        <v>845.1160508339583</v>
      </c>
      <c r="F112" s="242">
        <f t="shared" si="2"/>
        <v>0.99425417745171563</v>
      </c>
    </row>
    <row r="113" spans="1:10" ht="26.25" customHeight="1" x14ac:dyDescent="0.4">
      <c r="A113" s="127" t="s">
        <v>100</v>
      </c>
      <c r="B113" s="128">
        <v>1</v>
      </c>
      <c r="C113" s="243">
        <v>6</v>
      </c>
      <c r="D113" s="263">
        <v>0.69279999999999997</v>
      </c>
      <c r="E113" s="244">
        <f t="shared" si="1"/>
        <v>847.6855364380574</v>
      </c>
      <c r="F113" s="245">
        <f t="shared" si="2"/>
        <v>0.99727710169183226</v>
      </c>
    </row>
    <row r="114" spans="1:10" ht="26.25" customHeight="1" x14ac:dyDescent="0.4">
      <c r="A114" s="127" t="s">
        <v>101</v>
      </c>
      <c r="B114" s="128">
        <v>1</v>
      </c>
      <c r="C114" s="238"/>
      <c r="D114" s="157"/>
      <c r="E114" s="99"/>
      <c r="F114" s="246"/>
    </row>
    <row r="115" spans="1:10" ht="26.25" customHeight="1" x14ac:dyDescent="0.4">
      <c r="A115" s="127" t="s">
        <v>102</v>
      </c>
      <c r="B115" s="128">
        <v>1</v>
      </c>
      <c r="C115" s="238"/>
      <c r="D115" s="247" t="s">
        <v>71</v>
      </c>
      <c r="E115" s="248">
        <f>AVERAGE(E108:E113)</f>
        <v>850.86680432884702</v>
      </c>
      <c r="F115" s="249">
        <f>AVERAGE(F108:F113)</f>
        <v>1.0010197697986436</v>
      </c>
    </row>
    <row r="116" spans="1:10" ht="27" customHeight="1" thickBot="1" x14ac:dyDescent="0.45">
      <c r="A116" s="127" t="s">
        <v>103</v>
      </c>
      <c r="B116" s="139">
        <f>(B115/B114)*(B113/B112)*(B111/B110)*(B109/B108)*B107</f>
        <v>100000</v>
      </c>
      <c r="C116" s="250"/>
      <c r="D116" s="111" t="s">
        <v>84</v>
      </c>
      <c r="E116" s="251">
        <f>STDEV(E108:E113)/E115</f>
        <v>4.5108965031229508E-3</v>
      </c>
      <c r="F116" s="251">
        <f>STDEV(F108:F113)/F115</f>
        <v>4.5108965031229733E-3</v>
      </c>
      <c r="I116" s="99"/>
    </row>
    <row r="117" spans="1:10" ht="27" customHeight="1" thickBot="1" x14ac:dyDescent="0.45">
      <c r="A117" s="275" t="s">
        <v>78</v>
      </c>
      <c r="B117" s="279"/>
      <c r="C117" s="252"/>
      <c r="D117" s="253" t="s">
        <v>20</v>
      </c>
      <c r="E117" s="254">
        <f>COUNT(E108:E113)</f>
        <v>6</v>
      </c>
      <c r="F117" s="254">
        <f>COUNT(F108:F113)</f>
        <v>6</v>
      </c>
      <c r="I117" s="99"/>
      <c r="J117" s="232"/>
    </row>
    <row r="118" spans="1:10" ht="19.5" customHeight="1" thickBot="1" x14ac:dyDescent="0.35">
      <c r="A118" s="277"/>
      <c r="B118" s="280"/>
      <c r="C118" s="99"/>
      <c r="D118" s="99"/>
      <c r="E118" s="99"/>
      <c r="F118" s="157"/>
      <c r="G118" s="99"/>
      <c r="H118" s="99"/>
      <c r="I118" s="99"/>
    </row>
    <row r="119" spans="1:10" ht="18.75" x14ac:dyDescent="0.3">
      <c r="A119" s="255"/>
      <c r="B119" s="123"/>
      <c r="C119" s="99"/>
      <c r="D119" s="99"/>
      <c r="E119" s="99"/>
      <c r="F119" s="157"/>
      <c r="G119" s="99"/>
      <c r="H119" s="99"/>
      <c r="I119" s="99"/>
    </row>
    <row r="120" spans="1:10" ht="26.25" customHeight="1" x14ac:dyDescent="0.4">
      <c r="A120" s="110" t="s">
        <v>106</v>
      </c>
      <c r="B120" s="111" t="s">
        <v>123</v>
      </c>
      <c r="C120" s="281" t="str">
        <f>B20</f>
        <v>Metform Hydrochloride</v>
      </c>
      <c r="D120" s="281"/>
      <c r="E120" s="99" t="s">
        <v>124</v>
      </c>
      <c r="F120" s="99"/>
      <c r="G120" s="208">
        <f>F115</f>
        <v>1.0010197697986436</v>
      </c>
      <c r="H120" s="99"/>
      <c r="I120" s="99"/>
    </row>
    <row r="121" spans="1:10" ht="19.5" customHeight="1" thickBot="1" x14ac:dyDescent="0.35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282" t="s">
        <v>26</v>
      </c>
      <c r="C122" s="282"/>
      <c r="E122" s="211" t="s">
        <v>27</v>
      </c>
      <c r="F122" s="258"/>
      <c r="G122" s="282" t="s">
        <v>28</v>
      </c>
      <c r="H122" s="282"/>
    </row>
    <row r="123" spans="1:10" ht="69.95" customHeight="1" x14ac:dyDescent="0.3">
      <c r="A123" s="110" t="s">
        <v>29</v>
      </c>
      <c r="B123" s="259"/>
      <c r="C123" s="259"/>
      <c r="E123" s="259"/>
      <c r="F123" s="99"/>
      <c r="G123" s="259"/>
      <c r="H123" s="259"/>
    </row>
    <row r="124" spans="1:10" ht="69.95" customHeight="1" x14ac:dyDescent="0.3">
      <c r="A124" s="110" t="s">
        <v>30</v>
      </c>
      <c r="B124" s="260"/>
      <c r="C124" s="260"/>
      <c r="E124" s="260"/>
      <c r="F124" s="99"/>
      <c r="G124" s="261"/>
      <c r="H124" s="261"/>
    </row>
    <row r="125" spans="1:10" ht="18.75" x14ac:dyDescent="0.3">
      <c r="A125" s="157"/>
      <c r="B125" s="157"/>
      <c r="C125" s="157"/>
      <c r="D125" s="157"/>
      <c r="E125" s="157"/>
      <c r="F125" s="159"/>
      <c r="G125" s="157"/>
      <c r="H125" s="157"/>
      <c r="I125" s="99"/>
    </row>
    <row r="126" spans="1:10" ht="18.75" x14ac:dyDescent="0.3">
      <c r="A126" s="157"/>
      <c r="B126" s="157"/>
      <c r="C126" s="157"/>
      <c r="D126" s="157"/>
      <c r="E126" s="157"/>
      <c r="F126" s="159"/>
      <c r="G126" s="157"/>
      <c r="H126" s="157"/>
      <c r="I126" s="99"/>
    </row>
    <row r="127" spans="1:10" ht="18.75" x14ac:dyDescent="0.3">
      <c r="A127" s="157"/>
      <c r="B127" s="157"/>
      <c r="C127" s="157"/>
      <c r="D127" s="157"/>
      <c r="E127" s="157"/>
      <c r="F127" s="159"/>
      <c r="G127" s="157"/>
      <c r="H127" s="157"/>
      <c r="I127" s="99"/>
    </row>
    <row r="128" spans="1:10" ht="18.75" x14ac:dyDescent="0.3">
      <c r="A128" s="157"/>
      <c r="B128" s="157"/>
      <c r="C128" s="157"/>
      <c r="D128" s="157"/>
      <c r="E128" s="157"/>
      <c r="F128" s="159"/>
      <c r="G128" s="157"/>
      <c r="H128" s="157"/>
      <c r="I128" s="99"/>
    </row>
    <row r="129" spans="1:9" ht="18.75" x14ac:dyDescent="0.3">
      <c r="A129" s="157"/>
      <c r="B129" s="157"/>
      <c r="C129" s="157"/>
      <c r="D129" s="157"/>
      <c r="E129" s="157"/>
      <c r="F129" s="159"/>
      <c r="G129" s="157"/>
      <c r="H129" s="157"/>
      <c r="I129" s="99"/>
    </row>
    <row r="130" spans="1:9" ht="18.75" x14ac:dyDescent="0.3">
      <c r="A130" s="157"/>
      <c r="B130" s="157"/>
      <c r="C130" s="157"/>
      <c r="D130" s="157"/>
      <c r="E130" s="157"/>
      <c r="F130" s="159"/>
      <c r="G130" s="157"/>
      <c r="H130" s="157"/>
      <c r="I130" s="99"/>
    </row>
    <row r="131" spans="1:9" ht="18.75" x14ac:dyDescent="0.3">
      <c r="A131" s="157"/>
      <c r="B131" s="157"/>
      <c r="C131" s="157"/>
      <c r="D131" s="157"/>
      <c r="E131" s="157"/>
      <c r="F131" s="159"/>
      <c r="G131" s="157"/>
      <c r="H131" s="157"/>
      <c r="I131" s="99"/>
    </row>
    <row r="132" spans="1:9" ht="18.75" x14ac:dyDescent="0.3">
      <c r="A132" s="157"/>
      <c r="B132" s="157"/>
      <c r="C132" s="157"/>
      <c r="D132" s="157"/>
      <c r="E132" s="157"/>
      <c r="F132" s="159"/>
      <c r="G132" s="157"/>
      <c r="H132" s="157"/>
      <c r="I132" s="99"/>
    </row>
    <row r="133" spans="1:9" ht="18.75" x14ac:dyDescent="0.3">
      <c r="A133" s="157"/>
      <c r="B133" s="157"/>
      <c r="C133" s="157"/>
      <c r="D133" s="157"/>
      <c r="E133" s="157"/>
      <c r="F133" s="159"/>
      <c r="G133" s="157"/>
      <c r="H133" s="157"/>
      <c r="I133" s="99"/>
    </row>
    <row r="250" spans="1:1" x14ac:dyDescent="0.25">
      <c r="A250" s="98">
        <v>5</v>
      </c>
    </row>
  </sheetData>
  <sheetProtection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Uniformity</vt:lpstr>
      <vt:lpstr>Metformin Hydrochloride</vt:lpstr>
      <vt:lpstr>'Metformin Hydrochloride'!Print_Area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2016-07-21T12:44:42Z</cp:lastPrinted>
  <dcterms:created xsi:type="dcterms:W3CDTF">2005-07-05T10:19:27Z</dcterms:created>
  <dcterms:modified xsi:type="dcterms:W3CDTF">2016-07-21T12:47:37Z</dcterms:modified>
</cp:coreProperties>
</file>