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2"/>
  </bookViews>
  <sheets>
    <sheet name="SST" sheetId="4" r:id="rId1"/>
    <sheet name="Uniformity " sheetId="6" r:id="rId2"/>
    <sheet name="Aspirin" sheetId="5" r:id="rId3"/>
  </sheets>
  <definedNames>
    <definedName name="_xlnm.Print_Area" localSheetId="2">Aspirin!$A$1:$I$124</definedName>
    <definedName name="_xlnm.Print_Area" localSheetId="0">SST!$A$1:$E$63</definedName>
  </definedNames>
  <calcPr calcId="145621"/>
</workbook>
</file>

<file path=xl/calcChain.xml><?xml version="1.0" encoding="utf-8"?>
<calcChain xmlns="http://schemas.openxmlformats.org/spreadsheetml/2006/main">
  <c r="B22" i="4" l="1"/>
  <c r="B20" i="4"/>
  <c r="B19" i="4"/>
  <c r="B18" i="4"/>
  <c r="C14" i="6"/>
  <c r="C13" i="6"/>
  <c r="C12" i="6"/>
  <c r="C11" i="6"/>
  <c r="B30" i="5"/>
  <c r="C44" i="6" l="1"/>
  <c r="C43" i="6"/>
  <c r="D40" i="6" l="1"/>
  <c r="B57" i="5"/>
  <c r="D34" i="6"/>
  <c r="D25" i="6"/>
  <c r="D26" i="6"/>
  <c r="D33" i="6"/>
  <c r="D27" i="6"/>
  <c r="D35" i="6"/>
  <c r="B47" i="6"/>
  <c r="D28" i="6"/>
  <c r="D36" i="6"/>
  <c r="C47" i="6"/>
  <c r="D21" i="6"/>
  <c r="D29" i="6"/>
  <c r="D37" i="6"/>
  <c r="D47" i="6"/>
  <c r="D22" i="6"/>
  <c r="D30" i="6"/>
  <c r="D38" i="6"/>
  <c r="C48" i="6"/>
  <c r="D23" i="6"/>
  <c r="D31" i="6"/>
  <c r="D39" i="6"/>
  <c r="D48" i="6"/>
  <c r="D24" i="6"/>
  <c r="D32" i="6"/>
  <c r="F42" i="5" l="1"/>
  <c r="C120" i="5" l="1"/>
  <c r="B116" i="5"/>
  <c r="D100" i="5" s="1"/>
  <c r="B98" i="5"/>
  <c r="F95" i="5"/>
  <c r="D95" i="5"/>
  <c r="G94" i="5"/>
  <c r="E94" i="5"/>
  <c r="B87" i="5"/>
  <c r="F97" i="5" s="1"/>
  <c r="F98" i="5" s="1"/>
  <c r="B83" i="5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D44" i="5"/>
  <c r="D45" i="5" s="1"/>
  <c r="D46" i="5" s="1"/>
  <c r="D42" i="5"/>
  <c r="I39" i="5" s="1"/>
  <c r="G41" i="5"/>
  <c r="E41" i="5"/>
  <c r="B34" i="5"/>
  <c r="F44" i="5" s="1"/>
  <c r="F45" i="5" s="1"/>
  <c r="F46" i="5" s="1"/>
  <c r="B33" i="4"/>
  <c r="E31" i="4"/>
  <c r="D31" i="4"/>
  <c r="C31" i="4"/>
  <c r="B31" i="4"/>
  <c r="B32" i="4" s="1"/>
  <c r="D101" i="5" l="1"/>
  <c r="D102" i="5" s="1"/>
  <c r="F99" i="5"/>
  <c r="I92" i="5"/>
  <c r="E38" i="5"/>
  <c r="G39" i="5"/>
  <c r="D49" i="5"/>
  <c r="E40" i="5"/>
  <c r="G38" i="5"/>
  <c r="G40" i="5"/>
  <c r="E39" i="5"/>
  <c r="G93" i="5"/>
  <c r="G91" i="5"/>
  <c r="D97" i="5"/>
  <c r="D98" i="5" s="1"/>
  <c r="D99" i="5" s="1"/>
  <c r="G92" i="5" l="1"/>
  <c r="E91" i="5"/>
  <c r="E92" i="5"/>
  <c r="G42" i="5"/>
  <c r="E42" i="5"/>
  <c r="G95" i="5"/>
  <c r="E93" i="5"/>
  <c r="D52" i="5"/>
  <c r="D50" i="5"/>
  <c r="D103" i="5" l="1"/>
  <c r="E105" i="5" s="1"/>
  <c r="D105" i="5"/>
  <c r="E95" i="5"/>
  <c r="G69" i="5"/>
  <c r="H69" i="5" s="1"/>
  <c r="G66" i="5"/>
  <c r="H66" i="5" s="1"/>
  <c r="G64" i="5"/>
  <c r="H64" i="5" s="1"/>
  <c r="G62" i="5"/>
  <c r="H62" i="5" s="1"/>
  <c r="G60" i="5"/>
  <c r="D51" i="5"/>
  <c r="G68" i="5"/>
  <c r="H68" i="5" s="1"/>
  <c r="G70" i="5"/>
  <c r="H70" i="5" s="1"/>
  <c r="G65" i="5"/>
  <c r="H65" i="5" s="1"/>
  <c r="G61" i="5"/>
  <c r="H61" i="5" s="1"/>
  <c r="D104" i="5" l="1"/>
  <c r="E112" i="5"/>
  <c r="F112" i="5" s="1"/>
  <c r="E109" i="5"/>
  <c r="F109" i="5" s="1"/>
  <c r="E111" i="5"/>
  <c r="F111" i="5" s="1"/>
  <c r="E113" i="5"/>
  <c r="F113" i="5" s="1"/>
  <c r="E108" i="5"/>
  <c r="F108" i="5" s="1"/>
  <c r="E110" i="5"/>
  <c r="F110" i="5" s="1"/>
  <c r="G74" i="5"/>
  <c r="G72" i="5"/>
  <c r="G73" i="5" s="1"/>
  <c r="H60" i="5"/>
  <c r="F115" i="5" l="1"/>
  <c r="E117" i="5"/>
  <c r="E115" i="5"/>
  <c r="E116" i="5" s="1"/>
  <c r="H74" i="5"/>
  <c r="H72" i="5"/>
  <c r="F117" i="5"/>
  <c r="H73" i="5" l="1"/>
  <c r="G76" i="5"/>
  <c r="G120" i="5"/>
  <c r="F116" i="5"/>
</calcChain>
</file>

<file path=xl/sharedStrings.xml><?xml version="1.0" encoding="utf-8"?>
<sst xmlns="http://schemas.openxmlformats.org/spreadsheetml/2006/main" count="233" uniqueCount="128">
  <si>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</si>
  <si>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</si>
  <si>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</si>
  <si>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</si>
  <si>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</si>
  <si>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</si>
  <si>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</si>
  <si>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</si>
  <si>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</si>
  <si>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</si>
  <si>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</si>
  <si>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</si>
  <si>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</si>
  <si>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</si>
  <si>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</si>
  <si>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</si>
  <si>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</si>
  <si>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</si>
  <si>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</si>
  <si>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</si>
  <si>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</si>
  <si>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</si>
  <si>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</si>
  <si>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</si>
  <si>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</si>
  <si>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</si>
  <si>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</si>
  <si>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</si>
  <si>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</si>
  <si>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</si>
  <si>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</si>
  <si>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</si>
  <si>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</si>
  <si>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</si>
  <si>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</si>
  <si>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</si>
  <si>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</si>
  <si>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</si>
  <si>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</si>
  <si>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</si>
  <si>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</si>
  <si>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</si>
  <si>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</si>
  <si>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</si>
  <si>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</si>
  <si>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</si>
  <si>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</si>
  <si>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</si>
  <si>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</si>
  <si>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</si>
  <si>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</si>
  <si>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</si>
  <si>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</si>
  <si>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</si>
  <si>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</si>
  <si>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</si>
  <si>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</si>
  <si>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</si>
  <si>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</si>
  <si>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</si>
  <si>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</si>
  <si>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</si>
  <si>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</si>
  <si>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</si>
  <si>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</si>
  <si>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</si>
  <si>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</si>
  <si>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</si>
  <si>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</si>
  <si>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</si>
  <si>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</si>
  <si>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</si>
  <si>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</si>
  <si>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</si>
  <si>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</si>
  <si>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</si>
  <si>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</si>
  <si>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</si>
  <si>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</si>
  <si>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</si>
  <si>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</si>
  <si>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</si>
  <si>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</si>
  <si>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</si>
  <si>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</si>
  <si>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</si>
  <si>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</si>
  <si>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</si>
  <si>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</si>
  <si>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</si>
  <si>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</si>
  <si>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</si>
  <si>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</si>
  <si>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</si>
  <si>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</si>
  <si>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</si>
  <si>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</si>
  <si>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</si>
  <si>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</si>
  <si>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</si>
  <si>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</si>
  <si>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</si>
  <si>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</si>
  <si>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</si>
  <si>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</si>
  <si>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</si>
  <si>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</si>
  <si>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</si>
  <si>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</si>
  <si>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</si>
  <si>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</si>
  <si>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</si>
  <si>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</si>
  <si>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</si>
  <si>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Tablet No.</t>
  </si>
  <si>
    <t>Average Tablet Weight (mg):</t>
  </si>
  <si>
    <t>-</t>
  </si>
  <si>
    <t>Tablet Weight (mg)</t>
  </si>
  <si>
    <t>KIPKORIR</t>
  </si>
  <si>
    <t>ASPIRIN  TABLETS 500 mg</t>
  </si>
  <si>
    <t>NDQD201512642</t>
  </si>
  <si>
    <t>Acetyl salicylic acid</t>
  </si>
  <si>
    <t xml:space="preserve">Each tablet contains Acetyl salicylic acid 500mg </t>
  </si>
  <si>
    <t>A14-2</t>
  </si>
  <si>
    <t>ASSAY</t>
  </si>
  <si>
    <t>NOT APPLICABLE. SAMPLE ANALYZED USING UV SPEC.</t>
  </si>
  <si>
    <t>Reading</t>
  </si>
  <si>
    <t>Average Normalised Reading: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</si>
</sst>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"/>
    <numFmt numFmtId="172" formatCode="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9" fontId="25" fillId="0" borderId="0" applyFont="0" applyFill="0" applyBorder="0" applyAlignment="0" applyProtection="0"/>
  </cellStyleXfs>
  <cellXfs count="334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7" fontId="13" fillId="3" borderId="0" xfId="2" applyNumberFormat="1" applyFont="1" applyFill="1" applyAlignment="1" applyProtection="1">
      <alignment horizontal="center"/>
      <protection locked="0"/>
    </xf>
    <xf numFmtId="168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0" fontId="10" fillId="2" borderId="26" xfId="2" applyNumberFormat="1" applyFont="1" applyFill="1" applyBorder="1" applyAlignment="1">
      <alignment horizontal="center"/>
    </xf>
    <xf numFmtId="170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0" fontId="10" fillId="2" borderId="31" xfId="2" applyNumberFormat="1" applyFont="1" applyFill="1" applyBorder="1" applyAlignment="1">
      <alignment horizontal="center"/>
    </xf>
    <xf numFmtId="170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0" fontId="10" fillId="2" borderId="35" xfId="2" applyNumberFormat="1" applyFont="1" applyFill="1" applyBorder="1" applyAlignment="1">
      <alignment horizontal="center"/>
    </xf>
    <xf numFmtId="170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0" fontId="11" fillId="6" borderId="38" xfId="2" applyNumberFormat="1" applyFont="1" applyFill="1" applyBorder="1" applyAlignment="1">
      <alignment horizontal="center"/>
    </xf>
    <xf numFmtId="170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0" fontId="11" fillId="7" borderId="13" xfId="2" applyNumberFormat="1" applyFont="1" applyFill="1" applyBorder="1" applyAlignment="1">
      <alignment horizontal="center"/>
    </xf>
    <xf numFmtId="170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6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0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0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3" fillId="2" borderId="0" xfId="1" applyFont="1" applyFill="1" applyAlignment="1">
      <alignment horizontal="center"/>
    </xf>
    <xf numFmtId="171" fontId="7" fillId="3" borderId="3" xfId="1" applyNumberFormat="1" applyFont="1" applyFill="1" applyBorder="1" applyAlignment="1" applyProtection="1">
      <alignment horizontal="center"/>
      <protection locked="0"/>
    </xf>
    <xf numFmtId="171" fontId="7" fillId="3" borderId="5" xfId="1" applyNumberFormat="1" applyFont="1" applyFill="1" applyBorder="1" applyAlignment="1" applyProtection="1">
      <alignment horizontal="center"/>
      <protection locked="0"/>
    </xf>
    <xf numFmtId="171" fontId="5" fillId="4" borderId="1" xfId="1" applyNumberFormat="1" applyFont="1" applyFill="1" applyBorder="1" applyAlignment="1">
      <alignment horizontal="center"/>
    </xf>
    <xf numFmtId="171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2" applyFill="1" applyBorder="1"/>
    <xf numFmtId="0" fontId="5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vertical="center" wrapText="1"/>
    </xf>
    <xf numFmtId="0" fontId="17" fillId="2" borderId="0" xfId="2" applyFont="1" applyFill="1" applyBorder="1"/>
    <xf numFmtId="0" fontId="10" fillId="2" borderId="0" xfId="2" applyFont="1" applyFill="1" applyBorder="1"/>
    <xf numFmtId="172" fontId="12" fillId="3" borderId="0" xfId="2" applyNumberFormat="1" applyFont="1" applyFill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70" fontId="10" fillId="2" borderId="59" xfId="2" applyNumberFormat="1" applyFont="1" applyFill="1" applyBorder="1" applyAlignment="1">
      <alignment horizontal="right"/>
    </xf>
    <xf numFmtId="0" fontId="10" fillId="2" borderId="60" xfId="2" applyFont="1" applyFill="1" applyBorder="1" applyAlignment="1">
      <alignment horizontal="right"/>
    </xf>
    <xf numFmtId="0" fontId="10" fillId="2" borderId="58" xfId="2" applyFont="1" applyFill="1" applyBorder="1" applyAlignment="1">
      <alignment horizontal="right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7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27" fillId="2" borderId="0" xfId="1" applyFont="1" applyFill="1" applyAlignment="1">
      <alignment horizontal="left"/>
    </xf>
    <xf numFmtId="164" fontId="1" fillId="2" borderId="13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0" fontId="1" fillId="2" borderId="62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63" xfId="1" applyFont="1" applyFill="1" applyBorder="1" applyAlignment="1">
      <alignment horizontal="center"/>
    </xf>
    <xf numFmtId="2" fontId="2" fillId="3" borderId="64" xfId="1" applyNumberFormat="1" applyFont="1" applyFill="1" applyBorder="1" applyAlignment="1" applyProtection="1">
      <alignment horizontal="center"/>
      <protection locked="0"/>
    </xf>
    <xf numFmtId="10" fontId="2" fillId="2" borderId="65" xfId="1" applyNumberFormat="1" applyFont="1" applyFill="1" applyBorder="1" applyAlignment="1">
      <alignment horizontal="center"/>
    </xf>
    <xf numFmtId="0" fontId="2" fillId="2" borderId="66" xfId="1" applyFont="1" applyFill="1" applyBorder="1" applyAlignment="1">
      <alignment horizontal="center"/>
    </xf>
    <xf numFmtId="2" fontId="2" fillId="3" borderId="11" xfId="1" applyNumberFormat="1" applyFont="1" applyFill="1" applyBorder="1" applyAlignment="1" applyProtection="1">
      <alignment horizontal="center"/>
      <protection locked="0"/>
    </xf>
    <xf numFmtId="2" fontId="2" fillId="3" borderId="11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3" fillId="2" borderId="0" xfId="1" applyNumberFormat="1" applyFill="1" applyAlignment="1">
      <alignment horizontal="center"/>
    </xf>
    <xf numFmtId="164" fontId="23" fillId="2" borderId="0" xfId="1" applyNumberFormat="1" applyFill="1"/>
    <xf numFmtId="10" fontId="23" fillId="2" borderId="0" xfId="1" applyNumberFormat="1" applyFill="1"/>
    <xf numFmtId="2" fontId="23" fillId="2" borderId="0" xfId="1" applyNumberFormat="1" applyFill="1"/>
    <xf numFmtId="0" fontId="23" fillId="2" borderId="0" xfId="1" applyFill="1" applyAlignment="1">
      <alignment horizontal="right"/>
    </xf>
    <xf numFmtId="1" fontId="2" fillId="2" borderId="67" xfId="1" applyNumberFormat="1" applyFont="1" applyFill="1" applyBorder="1" applyAlignment="1">
      <alignment horizontal="center"/>
    </xf>
    <xf numFmtId="2" fontId="2" fillId="3" borderId="68" xfId="1" applyNumberFormat="1" applyFont="1" applyFill="1" applyBorder="1" applyAlignment="1" applyProtection="1">
      <alignment horizontal="center" wrapText="1"/>
      <protection locked="0"/>
    </xf>
    <xf numFmtId="10" fontId="2" fillId="2" borderId="69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70" xfId="1" applyFont="1" applyFill="1" applyBorder="1" applyAlignment="1">
      <alignment horizontal="center"/>
    </xf>
    <xf numFmtId="2" fontId="2" fillId="2" borderId="71" xfId="1" applyNumberFormat="1" applyFont="1" applyFill="1" applyBorder="1" applyAlignment="1">
      <alignment horizontal="center"/>
    </xf>
    <xf numFmtId="0" fontId="2" fillId="2" borderId="72" xfId="1" applyFont="1" applyFill="1" applyBorder="1" applyAlignment="1">
      <alignment horizontal="center"/>
    </xf>
    <xf numFmtId="166" fontId="1" fillId="2" borderId="73" xfId="1" applyNumberFormat="1" applyFont="1" applyFill="1" applyBorder="1" applyAlignment="1">
      <alignment horizontal="center"/>
    </xf>
    <xf numFmtId="0" fontId="1" fillId="2" borderId="74" xfId="1" applyFont="1" applyFill="1" applyBorder="1" applyAlignment="1">
      <alignment horizontal="center" vertical="center"/>
    </xf>
    <xf numFmtId="0" fontId="1" fillId="2" borderId="75" xfId="1" applyFont="1" applyFill="1" applyBorder="1" applyAlignment="1">
      <alignment horizontal="center" wrapText="1"/>
    </xf>
    <xf numFmtId="164" fontId="2" fillId="2" borderId="0" xfId="1" applyNumberFormat="1" applyFont="1" applyFill="1"/>
    <xf numFmtId="165" fontId="5" fillId="2" borderId="77" xfId="1" applyNumberFormat="1" applyFont="1" applyFill="1" applyBorder="1" applyAlignment="1">
      <alignment horizontal="center"/>
    </xf>
    <xf numFmtId="2" fontId="5" fillId="2" borderId="78" xfId="1" applyNumberFormat="1" applyFont="1" applyFill="1" applyBorder="1" applyAlignment="1">
      <alignment horizontal="center" vertical="center"/>
    </xf>
    <xf numFmtId="165" fontId="5" fillId="2" borderId="73" xfId="1" applyNumberFormat="1" applyFont="1" applyFill="1" applyBorder="1" applyAlignment="1">
      <alignment horizontal="center"/>
    </xf>
    <xf numFmtId="2" fontId="5" fillId="2" borderId="8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/>
    <xf numFmtId="2" fontId="7" fillId="2" borderId="81" xfId="1" applyNumberFormat="1" applyFont="1" applyFill="1" applyBorder="1" applyAlignment="1" applyProtection="1">
      <alignment horizontal="center"/>
      <protection locked="0"/>
    </xf>
    <xf numFmtId="0" fontId="2" fillId="2" borderId="81" xfId="1" applyFont="1" applyFill="1" applyBorder="1" applyAlignment="1">
      <alignment horizontal="right"/>
    </xf>
    <xf numFmtId="0" fontId="6" fillId="2" borderId="81" xfId="1" applyFont="1" applyFill="1" applyBorder="1"/>
    <xf numFmtId="0" fontId="1" fillId="2" borderId="81" xfId="1" applyFont="1" applyFill="1" applyBorder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0" fontId="1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6" fillId="3" borderId="26" xfId="1" applyFont="1" applyFill="1" applyBorder="1" applyAlignment="1" applyProtection="1">
      <alignment horizontal="center" vertical="center"/>
      <protection locked="0"/>
    </xf>
    <xf numFmtId="0" fontId="26" fillId="3" borderId="48" xfId="1" applyFont="1" applyFill="1" applyBorder="1" applyAlignment="1" applyProtection="1">
      <alignment horizontal="center" vertical="center"/>
      <protection locked="0"/>
    </xf>
    <xf numFmtId="0" fontId="26" fillId="3" borderId="61" xfId="1" applyFont="1" applyFill="1" applyBorder="1" applyAlignment="1" applyProtection="1">
      <alignment horizontal="center" vertical="center"/>
      <protection locked="0"/>
    </xf>
    <xf numFmtId="0" fontId="26" fillId="3" borderId="31" xfId="1" applyFont="1" applyFill="1" applyBorder="1" applyAlignment="1" applyProtection="1">
      <alignment horizontal="center" vertical="center"/>
      <protection locked="0"/>
    </xf>
    <xf numFmtId="0" fontId="26" fillId="3" borderId="0" xfId="1" applyFont="1" applyFill="1" applyBorder="1" applyAlignment="1" applyProtection="1">
      <alignment horizontal="center" vertical="center"/>
      <protection locked="0"/>
    </xf>
    <xf numFmtId="0" fontId="26" fillId="3" borderId="6" xfId="1" applyFont="1" applyFill="1" applyBorder="1" applyAlignment="1" applyProtection="1">
      <alignment horizontal="center" vertical="center"/>
      <protection locked="0"/>
    </xf>
    <xf numFmtId="0" fontId="26" fillId="3" borderId="35" xfId="1" applyFont="1" applyFill="1" applyBorder="1" applyAlignment="1" applyProtection="1">
      <alignment horizontal="center" vertical="center"/>
      <protection locked="0"/>
    </xf>
    <xf numFmtId="0" fontId="26" fillId="3" borderId="7" xfId="1" applyFont="1" applyFill="1" applyBorder="1" applyAlignment="1" applyProtection="1">
      <alignment horizontal="center" vertical="center"/>
      <protection locked="0"/>
    </xf>
    <xf numFmtId="0" fontId="26" fillId="3" borderId="8" xfId="1" applyFont="1" applyFill="1" applyBorder="1" applyAlignment="1" applyProtection="1">
      <alignment horizontal="center" vertical="center"/>
      <protection locked="0"/>
    </xf>
    <xf numFmtId="0" fontId="1" fillId="2" borderId="0" xfId="1" applyFont="1" applyFill="1" applyAlignment="1">
      <alignment horizontal="right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27" fillId="2" borderId="0" xfId="1" applyFont="1" applyFill="1" applyAlignment="1">
      <alignment horizontal="center"/>
    </xf>
    <xf numFmtId="169" fontId="1" fillId="2" borderId="76" xfId="1" applyNumberFormat="1" applyFont="1" applyFill="1" applyBorder="1" applyAlignment="1">
      <alignment horizontal="center" vertical="center"/>
    </xf>
    <xf numFmtId="169" fontId="1" fillId="2" borderId="79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7" xfId="2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8" fillId="2" borderId="10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" fillId="2" borderId="7" xfId="1" applyFont="1" applyFill="1" applyBorder="1"/>
    <xf numFmtId="0" fontId="1" fillId="2" borderId="0" xfId="1" applyFont="1" applyFill="1" applyBorder="1" applyAlignment="1">
      <alignment horizontal="right"/>
    </xf>
    <xf numFmtId="166" fontId="12" fillId="3" borderId="31" xfId="2" applyNumberFormat="1" applyFont="1" applyFill="1" applyBorder="1" applyAlignment="1" applyProtection="1">
      <alignment horizontal="center"/>
      <protection locked="0"/>
    </xf>
    <xf numFmtId="166" fontId="12" fillId="3" borderId="35" xfId="2" applyNumberFormat="1" applyFont="1" applyFill="1" applyBorder="1" applyAlignment="1" applyProtection="1">
      <alignment horizontal="center"/>
      <protection locked="0"/>
    </xf>
    <xf numFmtId="166" fontId="11" fillId="7" borderId="16" xfId="2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1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27" zoomScale="90" zoomScaleNormal="100" zoomScaleSheetLayoutView="90" workbookViewId="0">
      <selection activeCell="H48" sqref="H48"/>
    </sheetView>
  </sheetViews>
  <sheetFormatPr defaultColWidth="9.109375"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  <col min="10" max="16384" width="9.109375" style="35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73" t="s">
        <v>0</v>
      </c>
      <c r="B15" s="273"/>
      <c r="C15" s="273"/>
      <c r="D15" s="273"/>
      <c r="E15" s="273"/>
    </row>
    <row r="16" spans="1:6" ht="18.75" customHeight="1" x14ac:dyDescent="0.35">
      <c r="A16" s="198"/>
      <c r="B16" s="198"/>
      <c r="C16" s="198"/>
      <c r="D16" s="198"/>
      <c r="E16" s="198"/>
    </row>
    <row r="17" spans="1:5" ht="16.5" customHeight="1" x14ac:dyDescent="0.3">
      <c r="A17" s="4" t="s">
        <v>1</v>
      </c>
      <c r="B17" s="272" t="s">
        <v>124</v>
      </c>
    </row>
    <row r="18" spans="1:5" ht="16.5" customHeight="1" x14ac:dyDescent="0.3">
      <c r="A18" s="5" t="s">
        <v>2</v>
      </c>
      <c r="B18" s="5" t="str">
        <f>CONCATENATE(Aspirin!B18," - ",Aspirin!B19)</f>
        <v>ASPIRIN  TABLETS 500 mg - NDQD201512642</v>
      </c>
      <c r="D18" s="6"/>
      <c r="E18" s="7"/>
    </row>
    <row r="19" spans="1:5" ht="16.5" customHeight="1" x14ac:dyDescent="0.3">
      <c r="A19" s="8" t="s">
        <v>3</v>
      </c>
      <c r="B19" s="6" t="str">
        <f>Aspirin!B20</f>
        <v>Acetyl salicylic acid</v>
      </c>
      <c r="C19" s="7"/>
      <c r="D19" s="7"/>
      <c r="E19" s="7"/>
    </row>
    <row r="20" spans="1:5" ht="16.5" customHeight="1" x14ac:dyDescent="0.3">
      <c r="A20" s="8" t="s">
        <v>4</v>
      </c>
      <c r="B20" s="9">
        <f>Aspirin!B28</f>
        <v>99.08</v>
      </c>
      <c r="C20" s="7"/>
      <c r="D20" s="7"/>
      <c r="E20" s="7"/>
    </row>
    <row r="21" spans="1:5" ht="16.5" customHeight="1" x14ac:dyDescent="0.3">
      <c r="A21" s="5" t="s">
        <v>5</v>
      </c>
      <c r="B21" s="9">
        <v>20.49</v>
      </c>
      <c r="C21" s="7"/>
      <c r="D21" s="7"/>
      <c r="E21" s="7"/>
    </row>
    <row r="22" spans="1:5" ht="16.5" customHeight="1" x14ac:dyDescent="0.3">
      <c r="A22" s="5" t="s">
        <v>6</v>
      </c>
      <c r="B22" s="10">
        <f>B21/20*10/20</f>
        <v>0.51224999999999998</v>
      </c>
      <c r="C22" s="7"/>
      <c r="D22" s="7"/>
      <c r="E22" s="7"/>
    </row>
    <row r="23" spans="1:5" ht="15.75" customHeight="1" x14ac:dyDescent="0.3">
      <c r="A23" s="7"/>
      <c r="B23" s="11"/>
      <c r="C23" s="7"/>
      <c r="D23" s="7"/>
      <c r="E23" s="7"/>
    </row>
    <row r="24" spans="1:5" ht="16.5" customHeight="1" x14ac:dyDescent="0.3">
      <c r="A24" s="12" t="s">
        <v>7</v>
      </c>
      <c r="B24" s="13" t="s">
        <v>8</v>
      </c>
      <c r="C24" s="12" t="s">
        <v>9</v>
      </c>
      <c r="D24" s="12" t="s">
        <v>10</v>
      </c>
      <c r="E24" s="12" t="s">
        <v>11</v>
      </c>
    </row>
    <row r="25" spans="1:5" ht="16.5" customHeight="1" x14ac:dyDescent="0.3">
      <c r="A25" s="14">
        <v>1</v>
      </c>
      <c r="B25" s="15">
        <v>13101149</v>
      </c>
      <c r="C25" s="15">
        <v>12019.4</v>
      </c>
      <c r="D25" s="199">
        <v>0.9</v>
      </c>
      <c r="E25" s="202">
        <v>11.3</v>
      </c>
    </row>
    <row r="26" spans="1:5" ht="16.5" customHeight="1" x14ac:dyDescent="0.3">
      <c r="A26" s="14">
        <v>2</v>
      </c>
      <c r="B26" s="15">
        <v>13278888</v>
      </c>
      <c r="C26" s="15">
        <v>11956.1</v>
      </c>
      <c r="D26" s="199">
        <v>0.9</v>
      </c>
      <c r="E26" s="199">
        <v>11.3</v>
      </c>
    </row>
    <row r="27" spans="1:5" ht="16.5" customHeight="1" x14ac:dyDescent="0.3">
      <c r="A27" s="14">
        <v>3</v>
      </c>
      <c r="B27" s="15">
        <v>13461149</v>
      </c>
      <c r="C27" s="15">
        <v>12013.6</v>
      </c>
      <c r="D27" s="199">
        <v>0.9</v>
      </c>
      <c r="E27" s="199">
        <v>11.4</v>
      </c>
    </row>
    <row r="28" spans="1:5" ht="16.5" customHeight="1" x14ac:dyDescent="0.3">
      <c r="A28" s="14">
        <v>4</v>
      </c>
      <c r="B28" s="15">
        <v>13359168</v>
      </c>
      <c r="C28" s="15">
        <v>12057.8</v>
      </c>
      <c r="D28" s="199">
        <v>0.9</v>
      </c>
      <c r="E28" s="199">
        <v>11.4</v>
      </c>
    </row>
    <row r="29" spans="1:5" ht="16.5" customHeight="1" x14ac:dyDescent="0.3">
      <c r="A29" s="14">
        <v>5</v>
      </c>
      <c r="B29" s="15">
        <v>13378214</v>
      </c>
      <c r="C29" s="15">
        <v>12152.3</v>
      </c>
      <c r="D29" s="199">
        <v>0.9</v>
      </c>
      <c r="E29" s="199">
        <v>11.5</v>
      </c>
    </row>
    <row r="30" spans="1:5" ht="16.5" customHeight="1" x14ac:dyDescent="0.3">
      <c r="A30" s="14">
        <v>6</v>
      </c>
      <c r="B30" s="16">
        <v>13357502</v>
      </c>
      <c r="C30" s="16">
        <v>12146.4</v>
      </c>
      <c r="D30" s="200">
        <v>0.9</v>
      </c>
      <c r="E30" s="200">
        <v>11.5</v>
      </c>
    </row>
    <row r="31" spans="1:5" ht="16.5" customHeight="1" x14ac:dyDescent="0.3">
      <c r="A31" s="17" t="s">
        <v>12</v>
      </c>
      <c r="B31" s="18">
        <f>AVERAGE(B25:B30)</f>
        <v>13322678.333333334</v>
      </c>
      <c r="C31" s="19">
        <f>AVERAGE(C25:C30)</f>
        <v>12057.599999999999</v>
      </c>
      <c r="D31" s="201">
        <f>AVERAGE(D25:D30)</f>
        <v>0.9</v>
      </c>
      <c r="E31" s="20">
        <f>AVERAGE(E25:E30)</f>
        <v>11.4</v>
      </c>
    </row>
    <row r="32" spans="1:5" ht="16.5" customHeight="1" x14ac:dyDescent="0.3">
      <c r="A32" s="21" t="s">
        <v>13</v>
      </c>
      <c r="B32" s="22">
        <f>(STDEV(B25:B30)/B31)</f>
        <v>9.2415487814183593E-3</v>
      </c>
      <c r="C32" s="23"/>
      <c r="D32" s="23"/>
      <c r="E32" s="24"/>
    </row>
    <row r="33" spans="1:5" s="2" customFormat="1" ht="16.5" customHeight="1" x14ac:dyDescent="0.3">
      <c r="A33" s="25" t="s">
        <v>14</v>
      </c>
      <c r="B33" s="26">
        <f>COUNT(B25:B30)</f>
        <v>6</v>
      </c>
      <c r="C33" s="27"/>
      <c r="D33" s="28"/>
      <c r="E33" s="29"/>
    </row>
    <row r="34" spans="1:5" s="2" customFormat="1" ht="15.75" customHeight="1" x14ac:dyDescent="0.3">
      <c r="A34" s="7"/>
      <c r="B34" s="7"/>
      <c r="C34" s="7"/>
      <c r="D34" s="7"/>
      <c r="E34" s="7"/>
    </row>
    <row r="35" spans="1:5" s="2" customFormat="1" ht="16.5" customHeight="1" x14ac:dyDescent="0.3">
      <c r="A35" s="8" t="s">
        <v>15</v>
      </c>
      <c r="B35" s="30" t="s">
        <v>16</v>
      </c>
      <c r="C35" s="31"/>
      <c r="D35" s="31"/>
      <c r="E35" s="31"/>
    </row>
    <row r="36" spans="1:5" ht="16.5" customHeight="1" x14ac:dyDescent="0.3">
      <c r="A36" s="8"/>
      <c r="B36" s="30" t="s">
        <v>17</v>
      </c>
      <c r="C36" s="31"/>
      <c r="D36" s="31"/>
      <c r="E36" s="31"/>
    </row>
    <row r="37" spans="1:5" ht="16.5" customHeight="1" x14ac:dyDescent="0.3">
      <c r="A37" s="8"/>
      <c r="B37" s="30" t="s">
        <v>18</v>
      </c>
      <c r="C37" s="31"/>
      <c r="D37" s="31"/>
      <c r="E37" s="31"/>
    </row>
    <row r="38" spans="1:5" ht="15.75" customHeight="1" x14ac:dyDescent="0.3">
      <c r="A38" s="7"/>
      <c r="B38" s="7"/>
      <c r="C38" s="7"/>
      <c r="D38" s="7"/>
      <c r="E38" s="7"/>
    </row>
    <row r="39" spans="1:5" ht="16.5" customHeight="1" x14ac:dyDescent="0.3">
      <c r="A39" s="4" t="s">
        <v>1</v>
      </c>
      <c r="B39" s="219" t="s">
        <v>19</v>
      </c>
    </row>
    <row r="40" spans="1:5" ht="16.5" customHeight="1" x14ac:dyDescent="0.3">
      <c r="A40" s="8" t="s">
        <v>3</v>
      </c>
      <c r="B40" s="270"/>
      <c r="C40" s="7"/>
      <c r="D40" s="7"/>
      <c r="E40" s="7"/>
    </row>
    <row r="41" spans="1:5" ht="16.5" customHeight="1" x14ac:dyDescent="0.3">
      <c r="A41" s="8" t="s">
        <v>4</v>
      </c>
      <c r="B41" s="9"/>
      <c r="C41" s="7"/>
      <c r="D41" s="7"/>
      <c r="E41" s="7"/>
    </row>
    <row r="42" spans="1:5" ht="16.5" customHeight="1" x14ac:dyDescent="0.3">
      <c r="A42" s="5" t="s">
        <v>5</v>
      </c>
      <c r="B42" s="9"/>
      <c r="C42" s="7"/>
      <c r="D42" s="7"/>
      <c r="E42" s="7"/>
    </row>
    <row r="43" spans="1:5" ht="16.5" customHeight="1" x14ac:dyDescent="0.3">
      <c r="A43" s="5" t="s">
        <v>6</v>
      </c>
      <c r="B43" s="10"/>
      <c r="C43" s="7"/>
      <c r="D43" s="7"/>
      <c r="E43" s="7"/>
    </row>
    <row r="44" spans="1:5" ht="15.75" customHeight="1" x14ac:dyDescent="0.3">
      <c r="A44" s="7"/>
      <c r="B44" s="7"/>
      <c r="C44" s="7"/>
      <c r="D44" s="7"/>
      <c r="E44" s="7"/>
    </row>
    <row r="45" spans="1:5" ht="16.5" customHeight="1" x14ac:dyDescent="0.3">
      <c r="A45" s="12" t="s">
        <v>7</v>
      </c>
      <c r="B45" s="13" t="s">
        <v>8</v>
      </c>
      <c r="C45" s="12" t="s">
        <v>9</v>
      </c>
      <c r="D45" s="12" t="s">
        <v>10</v>
      </c>
      <c r="E45" s="12" t="s">
        <v>11</v>
      </c>
    </row>
    <row r="46" spans="1:5" ht="16.5" customHeight="1" x14ac:dyDescent="0.3">
      <c r="A46" s="14">
        <v>1</v>
      </c>
      <c r="B46" s="275" t="s">
        <v>125</v>
      </c>
      <c r="C46" s="276"/>
      <c r="D46" s="276"/>
      <c r="E46" s="277"/>
    </row>
    <row r="47" spans="1:5" ht="16.5" customHeight="1" x14ac:dyDescent="0.3">
      <c r="A47" s="14">
        <v>2</v>
      </c>
      <c r="B47" s="278"/>
      <c r="C47" s="279"/>
      <c r="D47" s="279"/>
      <c r="E47" s="280"/>
    </row>
    <row r="48" spans="1:5" ht="16.5" customHeight="1" x14ac:dyDescent="0.3">
      <c r="A48" s="14">
        <v>3</v>
      </c>
      <c r="B48" s="278"/>
      <c r="C48" s="279"/>
      <c r="D48" s="279"/>
      <c r="E48" s="280"/>
    </row>
    <row r="49" spans="1:7" ht="16.5" customHeight="1" x14ac:dyDescent="0.3">
      <c r="A49" s="14">
        <v>4</v>
      </c>
      <c r="B49" s="278"/>
      <c r="C49" s="279"/>
      <c r="D49" s="279"/>
      <c r="E49" s="280"/>
    </row>
    <row r="50" spans="1:7" ht="16.5" customHeight="1" x14ac:dyDescent="0.3">
      <c r="A50" s="14">
        <v>5</v>
      </c>
      <c r="B50" s="278"/>
      <c r="C50" s="279"/>
      <c r="D50" s="279"/>
      <c r="E50" s="280"/>
    </row>
    <row r="51" spans="1:7" ht="16.5" customHeight="1" x14ac:dyDescent="0.3">
      <c r="A51" s="14">
        <v>6</v>
      </c>
      <c r="B51" s="281"/>
      <c r="C51" s="282"/>
      <c r="D51" s="282"/>
      <c r="E51" s="283"/>
    </row>
    <row r="52" spans="1:7" ht="16.5" customHeight="1" x14ac:dyDescent="0.3">
      <c r="A52" s="17" t="s">
        <v>12</v>
      </c>
      <c r="B52" s="18" t="s">
        <v>116</v>
      </c>
      <c r="C52" s="19" t="s">
        <v>116</v>
      </c>
      <c r="D52" s="20" t="s">
        <v>116</v>
      </c>
      <c r="E52" s="20" t="s">
        <v>116</v>
      </c>
    </row>
    <row r="53" spans="1:7" ht="16.5" customHeight="1" x14ac:dyDescent="0.3">
      <c r="A53" s="21" t="s">
        <v>13</v>
      </c>
      <c r="B53" s="22" t="s">
        <v>116</v>
      </c>
      <c r="C53" s="23"/>
      <c r="D53" s="23"/>
      <c r="E53" s="24"/>
    </row>
    <row r="54" spans="1:7" s="2" customFormat="1" ht="16.5" customHeight="1" x14ac:dyDescent="0.3">
      <c r="A54" s="25" t="s">
        <v>14</v>
      </c>
      <c r="B54" s="26" t="s">
        <v>116</v>
      </c>
      <c r="C54" s="27"/>
      <c r="D54" s="28"/>
      <c r="E54" s="29"/>
    </row>
    <row r="55" spans="1:7" s="2" customFormat="1" ht="15.75" customHeight="1" x14ac:dyDescent="0.3">
      <c r="A55" s="7"/>
      <c r="B55" s="7"/>
      <c r="C55" s="7"/>
      <c r="D55" s="7"/>
      <c r="E55" s="7"/>
    </row>
    <row r="56" spans="1:7" s="2" customFormat="1" ht="16.5" customHeight="1" x14ac:dyDescent="0.3">
      <c r="A56" s="8" t="s">
        <v>15</v>
      </c>
      <c r="B56" s="30" t="s">
        <v>16</v>
      </c>
      <c r="C56" s="31"/>
      <c r="D56" s="31"/>
      <c r="E56" s="31"/>
    </row>
    <row r="57" spans="1:7" ht="16.5" customHeight="1" x14ac:dyDescent="0.3">
      <c r="A57" s="8"/>
      <c r="B57" s="30" t="s">
        <v>17</v>
      </c>
      <c r="C57" s="31"/>
      <c r="D57" s="31"/>
      <c r="E57" s="31"/>
    </row>
    <row r="58" spans="1:7" ht="16.5" customHeight="1" x14ac:dyDescent="0.3">
      <c r="A58" s="8"/>
      <c r="B58" s="30" t="s">
        <v>18</v>
      </c>
      <c r="C58" s="31"/>
      <c r="D58" s="31"/>
      <c r="E58" s="31"/>
    </row>
    <row r="59" spans="1:7" ht="14.25" customHeight="1" thickBot="1" x14ac:dyDescent="0.35">
      <c r="A59" s="32"/>
      <c r="B59" s="33"/>
      <c r="D59" s="34"/>
      <c r="F59" s="35"/>
      <c r="G59" s="35"/>
    </row>
    <row r="60" spans="1:7" ht="15" customHeight="1" x14ac:dyDescent="0.3">
      <c r="B60" s="274" t="s">
        <v>20</v>
      </c>
      <c r="C60" s="274"/>
      <c r="D60" s="36" t="s">
        <v>21</v>
      </c>
      <c r="E60" s="36" t="s">
        <v>22</v>
      </c>
    </row>
    <row r="61" spans="1:7" ht="15" customHeight="1" x14ac:dyDescent="0.3">
      <c r="A61" s="37" t="s">
        <v>23</v>
      </c>
      <c r="B61" s="329"/>
      <c r="C61" s="329"/>
      <c r="D61" s="329"/>
      <c r="E61" s="38"/>
      <c r="F61" s="35"/>
      <c r="G61" s="35"/>
    </row>
    <row r="62" spans="1:7" ht="15" customHeight="1" x14ac:dyDescent="0.3">
      <c r="A62" s="271"/>
      <c r="B62" s="330"/>
      <c r="C62" s="330"/>
      <c r="D62" s="330"/>
      <c r="E62" s="330"/>
      <c r="F62" s="35"/>
      <c r="G62" s="35"/>
    </row>
    <row r="63" spans="1:7" ht="15" customHeight="1" x14ac:dyDescent="0.3">
      <c r="A63" s="37" t="s">
        <v>24</v>
      </c>
      <c r="B63" s="329"/>
      <c r="C63" s="329"/>
      <c r="D63" s="329"/>
      <c r="E63" s="38"/>
      <c r="F63" s="35"/>
      <c r="G63" s="3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0:C60"/>
    <mergeCell ref="B46:E51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C40" sqref="C40"/>
    </sheetView>
  </sheetViews>
  <sheetFormatPr defaultColWidth="9.109375" defaultRowHeight="15.6" x14ac:dyDescent="0.3"/>
  <cols>
    <col min="1" max="1" width="13.109375" style="224" customWidth="1"/>
    <col min="2" max="2" width="19.33203125" style="251" customWidth="1"/>
    <col min="3" max="3" width="18.88671875" style="224" customWidth="1"/>
    <col min="4" max="4" width="21.21875" style="220" customWidth="1"/>
    <col min="5" max="5" width="18.44140625" style="224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  <col min="17" max="16384" width="9.109375" style="35"/>
  </cols>
  <sheetData>
    <row r="1" spans="1:15" ht="13.8" x14ac:dyDescent="0.3">
      <c r="A1" s="2"/>
      <c r="B1" s="33"/>
      <c r="C1" s="2"/>
      <c r="D1" s="214"/>
      <c r="E1" s="215"/>
      <c r="F1" s="33"/>
      <c r="G1" s="215"/>
      <c r="H1" s="215"/>
      <c r="I1" s="33"/>
      <c r="J1" s="215"/>
      <c r="K1" s="216"/>
      <c r="L1" s="215"/>
      <c r="M1" s="33"/>
      <c r="N1" s="215"/>
      <c r="O1" s="33"/>
    </row>
    <row r="2" spans="1:15" ht="13.8" x14ac:dyDescent="0.3">
      <c r="A2" s="2"/>
      <c r="B2" s="33"/>
      <c r="C2" s="2"/>
      <c r="D2" s="214"/>
      <c r="E2" s="217"/>
      <c r="F2" s="33"/>
      <c r="G2" s="217"/>
      <c r="H2" s="217"/>
      <c r="I2" s="33"/>
      <c r="J2" s="217"/>
      <c r="K2" s="216"/>
      <c r="L2" s="217"/>
      <c r="M2" s="216"/>
      <c r="N2" s="217"/>
      <c r="O2" s="216"/>
    </row>
    <row r="3" spans="1:15" ht="13.8" x14ac:dyDescent="0.3">
      <c r="A3" s="2"/>
      <c r="B3" s="33"/>
      <c r="C3" s="2"/>
      <c r="D3" s="214"/>
      <c r="E3" s="217"/>
      <c r="F3" s="33"/>
      <c r="G3" s="217"/>
      <c r="H3" s="217"/>
      <c r="I3" s="33"/>
      <c r="J3" s="217"/>
      <c r="K3" s="216"/>
      <c r="L3" s="217"/>
      <c r="M3" s="216"/>
      <c r="N3" s="217"/>
      <c r="O3" s="216"/>
    </row>
    <row r="4" spans="1:15" ht="13.8" x14ac:dyDescent="0.3">
      <c r="A4" s="2"/>
      <c r="B4" s="33"/>
      <c r="C4" s="2"/>
      <c r="D4" s="214"/>
      <c r="E4" s="217"/>
      <c r="F4" s="33"/>
      <c r="G4" s="217"/>
      <c r="H4" s="217"/>
      <c r="I4" s="33"/>
      <c r="J4" s="217"/>
      <c r="K4" s="216"/>
      <c r="L4" s="217"/>
      <c r="M4" s="216"/>
      <c r="N4" s="217"/>
      <c r="O4" s="216"/>
    </row>
    <row r="5" spans="1:15" ht="13.8" x14ac:dyDescent="0.3">
      <c r="A5" s="2"/>
      <c r="B5" s="33"/>
      <c r="C5" s="2"/>
      <c r="D5" s="214"/>
      <c r="E5" s="217"/>
      <c r="F5" s="33"/>
      <c r="G5" s="217"/>
      <c r="H5" s="217"/>
      <c r="I5" s="33"/>
      <c r="J5" s="217"/>
      <c r="K5" s="216"/>
      <c r="L5" s="217"/>
      <c r="M5" s="216"/>
      <c r="N5" s="217"/>
      <c r="O5" s="216"/>
    </row>
    <row r="6" spans="1:15" ht="13.8" x14ac:dyDescent="0.3">
      <c r="A6" s="2"/>
      <c r="B6" s="33"/>
      <c r="C6" s="2"/>
      <c r="D6" s="214"/>
      <c r="E6" s="217"/>
      <c r="F6" s="33"/>
      <c r="G6" s="217"/>
      <c r="H6" s="217"/>
      <c r="I6" s="33"/>
      <c r="J6" s="217"/>
      <c r="K6" s="216"/>
      <c r="L6" s="217"/>
      <c r="M6" s="216"/>
      <c r="N6" s="217"/>
      <c r="O6" s="216"/>
    </row>
    <row r="7" spans="1:15" ht="13.8" x14ac:dyDescent="0.3">
      <c r="A7" s="2"/>
      <c r="B7" s="33"/>
      <c r="C7" s="2"/>
      <c r="D7" s="214"/>
      <c r="E7" s="217"/>
      <c r="F7" s="33"/>
      <c r="G7" s="217"/>
      <c r="H7" s="217"/>
      <c r="I7" s="33"/>
      <c r="J7" s="217"/>
      <c r="K7" s="216"/>
      <c r="L7" s="217"/>
      <c r="M7" s="216"/>
      <c r="N7" s="217"/>
      <c r="O7" s="216"/>
    </row>
    <row r="8" spans="1:15" ht="19.5" customHeight="1" x14ac:dyDescent="0.3">
      <c r="A8" s="285" t="s">
        <v>25</v>
      </c>
      <c r="B8" s="285"/>
      <c r="C8" s="285"/>
      <c r="D8" s="285"/>
      <c r="E8" s="285"/>
      <c r="F8" s="285"/>
      <c r="G8" s="285"/>
      <c r="H8" s="217"/>
      <c r="I8" s="33"/>
      <c r="J8" s="217"/>
      <c r="K8" s="216"/>
      <c r="L8" s="217"/>
      <c r="M8" s="216"/>
      <c r="N8" s="217"/>
      <c r="O8" s="216"/>
    </row>
    <row r="9" spans="1:15" ht="19.5" customHeight="1" x14ac:dyDescent="0.3">
      <c r="A9" s="218"/>
      <c r="B9" s="218"/>
      <c r="C9" s="218"/>
      <c r="D9" s="218"/>
      <c r="E9" s="218"/>
      <c r="F9" s="218"/>
      <c r="G9" s="218"/>
      <c r="H9" s="217"/>
      <c r="I9" s="33"/>
      <c r="J9" s="217"/>
      <c r="K9" s="216"/>
      <c r="L9" s="217"/>
      <c r="M9" s="216"/>
      <c r="N9" s="217"/>
      <c r="O9" s="216"/>
    </row>
    <row r="10" spans="1:15" ht="16.5" customHeight="1" x14ac:dyDescent="0.3">
      <c r="A10" s="286" t="s">
        <v>26</v>
      </c>
      <c r="B10" s="286"/>
      <c r="C10" s="286"/>
      <c r="D10" s="286"/>
      <c r="E10" s="286"/>
      <c r="F10" s="286"/>
      <c r="G10" s="286"/>
      <c r="H10" s="217"/>
      <c r="I10" s="33"/>
      <c r="J10" s="217"/>
      <c r="K10" s="216"/>
      <c r="L10" s="217"/>
      <c r="M10" s="216"/>
      <c r="N10" s="217"/>
      <c r="O10" s="216"/>
    </row>
    <row r="11" spans="1:15" ht="15" customHeight="1" x14ac:dyDescent="0.3">
      <c r="A11" s="284" t="s">
        <v>27</v>
      </c>
      <c r="B11" s="284"/>
      <c r="C11" s="2" t="str">
        <f>Aspirin!B18</f>
        <v>ASPIRIN  TABLETS 500 mg</v>
      </c>
      <c r="E11" s="217"/>
      <c r="F11" s="33"/>
      <c r="G11" s="217"/>
      <c r="H11" s="217"/>
      <c r="I11" s="33"/>
      <c r="J11" s="217"/>
      <c r="K11" s="216"/>
      <c r="L11" s="217"/>
      <c r="M11" s="216"/>
      <c r="N11" s="217"/>
      <c r="O11" s="216"/>
    </row>
    <row r="12" spans="1:15" ht="15" customHeight="1" x14ac:dyDescent="0.3">
      <c r="A12" s="284" t="s">
        <v>28</v>
      </c>
      <c r="B12" s="284"/>
      <c r="C12" s="33" t="str">
        <f>Aspirin!B19</f>
        <v>NDQD201512642</v>
      </c>
      <c r="E12" s="217"/>
      <c r="F12" s="33"/>
      <c r="G12" s="217"/>
      <c r="H12" s="217"/>
      <c r="I12" s="33"/>
      <c r="J12" s="217"/>
      <c r="K12" s="216"/>
      <c r="L12" s="217"/>
      <c r="M12" s="216"/>
      <c r="N12" s="217"/>
      <c r="O12" s="216"/>
    </row>
    <row r="13" spans="1:15" ht="15" customHeight="1" x14ac:dyDescent="0.3">
      <c r="A13" s="284" t="s">
        <v>29</v>
      </c>
      <c r="B13" s="284"/>
      <c r="C13" s="33" t="str">
        <f>Aspirin!B20</f>
        <v>Acetyl salicylic acid</v>
      </c>
      <c r="E13" s="217"/>
      <c r="F13" s="33"/>
      <c r="G13" s="217"/>
      <c r="H13" s="217"/>
      <c r="I13" s="33"/>
      <c r="J13" s="217"/>
      <c r="K13" s="216"/>
      <c r="L13" s="217"/>
      <c r="M13" s="216"/>
      <c r="N13" s="217"/>
      <c r="O13" s="216"/>
    </row>
    <row r="14" spans="1:15" ht="15" customHeight="1" x14ac:dyDescent="0.3">
      <c r="A14" s="284" t="s">
        <v>30</v>
      </c>
      <c r="B14" s="284"/>
      <c r="C14" s="221" t="str">
        <f>Aspirin!B21</f>
        <v xml:space="preserve">Each tablet contains Acetyl salicylic acid 500mg </v>
      </c>
      <c r="D14" s="222"/>
      <c r="E14" s="222"/>
      <c r="F14" s="222"/>
      <c r="G14" s="222"/>
      <c r="H14" s="217"/>
      <c r="I14" s="33"/>
      <c r="J14" s="217"/>
      <c r="K14" s="216"/>
      <c r="L14" s="217"/>
      <c r="M14" s="216"/>
      <c r="N14" s="217"/>
      <c r="O14" s="216"/>
    </row>
    <row r="15" spans="1:15" ht="15" customHeight="1" x14ac:dyDescent="0.3">
      <c r="A15" s="284" t="s">
        <v>31</v>
      </c>
      <c r="B15" s="284"/>
      <c r="C15" s="223"/>
      <c r="D15" s="2"/>
      <c r="E15" s="217"/>
      <c r="F15" s="33"/>
      <c r="G15" s="217"/>
      <c r="H15" s="217"/>
      <c r="I15" s="33"/>
      <c r="J15" s="217"/>
      <c r="K15" s="216"/>
      <c r="L15" s="217"/>
      <c r="M15" s="216"/>
      <c r="N15" s="217"/>
      <c r="O15" s="216"/>
    </row>
    <row r="16" spans="1:15" ht="15" customHeight="1" x14ac:dyDescent="0.3">
      <c r="A16" s="284" t="s">
        <v>32</v>
      </c>
      <c r="B16" s="284"/>
      <c r="C16" s="223"/>
      <c r="D16" s="2"/>
      <c r="E16" s="217"/>
      <c r="F16" s="33"/>
      <c r="G16" s="217"/>
      <c r="H16" s="217"/>
      <c r="I16" s="33"/>
      <c r="J16" s="217"/>
      <c r="K16" s="216"/>
      <c r="L16" s="217"/>
      <c r="M16" s="216"/>
      <c r="N16" s="217"/>
      <c r="O16" s="216"/>
    </row>
    <row r="17" spans="1:15" ht="14.4" x14ac:dyDescent="0.3">
      <c r="B17" s="225"/>
      <c r="D17" s="2"/>
      <c r="E17" s="217"/>
      <c r="F17" s="33"/>
      <c r="G17" s="217"/>
      <c r="H17" s="217"/>
      <c r="I17" s="33"/>
      <c r="J17" s="217"/>
      <c r="K17" s="216"/>
      <c r="L17" s="217"/>
      <c r="M17" s="216"/>
      <c r="N17" s="217"/>
      <c r="O17" s="216"/>
    </row>
    <row r="18" spans="1:15" ht="15" customHeight="1" x14ac:dyDescent="0.3">
      <c r="A18" s="287" t="s">
        <v>1</v>
      </c>
      <c r="B18" s="287"/>
      <c r="C18" s="226" t="s">
        <v>33</v>
      </c>
      <c r="D18" s="2"/>
      <c r="E18" s="217"/>
      <c r="F18" s="33"/>
      <c r="G18" s="217"/>
      <c r="H18" s="217"/>
      <c r="I18" s="33"/>
      <c r="J18" s="217"/>
      <c r="K18" s="216"/>
      <c r="L18" s="217"/>
      <c r="M18" s="216"/>
      <c r="N18" s="217"/>
      <c r="O18" s="216"/>
    </row>
    <row r="19" spans="1:15" ht="15.75" customHeight="1" thickBot="1" x14ac:dyDescent="0.35">
      <c r="A19" s="1"/>
      <c r="B19" s="2"/>
      <c r="D19" s="2"/>
      <c r="E19" s="217"/>
      <c r="F19" s="33"/>
      <c r="G19" s="217"/>
      <c r="H19" s="217"/>
      <c r="I19" s="33"/>
      <c r="J19" s="217"/>
      <c r="K19" s="216"/>
      <c r="L19" s="217"/>
      <c r="M19" s="216"/>
      <c r="N19" s="217"/>
      <c r="O19" s="216"/>
    </row>
    <row r="20" spans="1:15" ht="15.75" customHeight="1" thickBot="1" x14ac:dyDescent="0.35">
      <c r="B20" s="227" t="s">
        <v>114</v>
      </c>
      <c r="C20" s="228" t="s">
        <v>117</v>
      </c>
      <c r="D20" s="229" t="s">
        <v>34</v>
      </c>
      <c r="G20" s="217"/>
      <c r="H20" s="230"/>
      <c r="I20" s="33"/>
      <c r="J20" s="217"/>
      <c r="K20" s="216"/>
      <c r="L20" s="230"/>
      <c r="M20" s="216"/>
      <c r="N20" s="230"/>
      <c r="O20" s="216"/>
    </row>
    <row r="21" spans="1:15" ht="14.4" x14ac:dyDescent="0.3">
      <c r="B21" s="231">
        <v>1</v>
      </c>
      <c r="C21" s="232">
        <v>595.07000000000005</v>
      </c>
      <c r="D21" s="233">
        <f>(C21-$C$44)/$C$44</f>
        <v>-3.8527114199454096E-3</v>
      </c>
      <c r="G21" s="217"/>
      <c r="H21" s="230"/>
      <c r="I21" s="33"/>
      <c r="J21" s="217"/>
      <c r="K21" s="216"/>
      <c r="L21" s="230"/>
      <c r="M21" s="216"/>
      <c r="N21" s="230"/>
      <c r="O21" s="216"/>
    </row>
    <row r="22" spans="1:15" ht="14.4" x14ac:dyDescent="0.3">
      <c r="B22" s="234">
        <v>2</v>
      </c>
      <c r="C22" s="235">
        <v>592.84</v>
      </c>
      <c r="D22" s="233">
        <f t="shared" ref="D22:D40" si="0">(C22-$C$44)/$C$44</f>
        <v>-7.5857318268446649E-3</v>
      </c>
      <c r="G22" s="217"/>
      <c r="H22" s="230"/>
      <c r="I22" s="33"/>
      <c r="J22" s="217"/>
      <c r="K22" s="216"/>
      <c r="L22" s="230"/>
      <c r="M22" s="216"/>
      <c r="N22" s="230"/>
      <c r="O22" s="216"/>
    </row>
    <row r="23" spans="1:15" ht="14.4" x14ac:dyDescent="0.3">
      <c r="B23" s="234">
        <v>3</v>
      </c>
      <c r="C23" s="235">
        <v>596.51</v>
      </c>
      <c r="D23" s="233">
        <f t="shared" si="0"/>
        <v>-1.4421511571944396E-3</v>
      </c>
      <c r="G23" s="217"/>
      <c r="H23" s="230"/>
      <c r="I23" s="33"/>
      <c r="J23" s="217"/>
      <c r="K23" s="216"/>
      <c r="L23" s="230"/>
      <c r="M23" s="216"/>
      <c r="N23" s="230"/>
      <c r="O23" s="216"/>
    </row>
    <row r="24" spans="1:15" ht="14.4" x14ac:dyDescent="0.3">
      <c r="B24" s="234">
        <v>4</v>
      </c>
      <c r="C24" s="235">
        <v>598.28</v>
      </c>
      <c r="D24" s="233">
        <f t="shared" si="0"/>
        <v>1.5208291657703853E-3</v>
      </c>
      <c r="G24" s="217"/>
      <c r="H24" s="230"/>
      <c r="I24" s="33"/>
      <c r="J24" s="217"/>
      <c r="K24" s="216"/>
      <c r="L24" s="230"/>
      <c r="M24" s="216"/>
      <c r="N24" s="230"/>
      <c r="O24" s="216"/>
    </row>
    <row r="25" spans="1:15" ht="14.4" x14ac:dyDescent="0.3">
      <c r="B25" s="234">
        <v>5</v>
      </c>
      <c r="C25" s="235">
        <v>594.61</v>
      </c>
      <c r="D25" s="233">
        <f t="shared" si="0"/>
        <v>-4.6227515038798394E-3</v>
      </c>
      <c r="G25" s="217"/>
      <c r="H25" s="230"/>
      <c r="I25" s="33"/>
      <c r="J25" s="217"/>
      <c r="K25" s="216"/>
      <c r="L25" s="230"/>
      <c r="M25" s="216"/>
      <c r="N25" s="230"/>
      <c r="O25" s="216"/>
    </row>
    <row r="26" spans="1:15" ht="14.4" x14ac:dyDescent="0.3">
      <c r="B26" s="234">
        <v>6</v>
      </c>
      <c r="C26" s="235">
        <v>600.85</v>
      </c>
      <c r="D26" s="233">
        <f t="shared" si="0"/>
        <v>5.8230096347081407E-3</v>
      </c>
      <c r="G26" s="217"/>
      <c r="H26" s="230"/>
      <c r="I26" s="33"/>
      <c r="J26" s="217"/>
      <c r="K26" s="216"/>
      <c r="L26" s="230"/>
      <c r="M26" s="216"/>
      <c r="N26" s="230"/>
      <c r="O26" s="216"/>
    </row>
    <row r="27" spans="1:15" ht="14.4" x14ac:dyDescent="0.3">
      <c r="B27" s="234">
        <v>7</v>
      </c>
      <c r="C27" s="235">
        <v>593.96</v>
      </c>
      <c r="D27" s="233">
        <f t="shared" si="0"/>
        <v>-5.7108516224827141E-3</v>
      </c>
      <c r="G27" s="217"/>
      <c r="H27" s="230"/>
      <c r="I27" s="33"/>
      <c r="J27" s="217"/>
      <c r="K27" s="216"/>
      <c r="L27" s="230"/>
      <c r="M27" s="216"/>
      <c r="N27" s="230"/>
      <c r="O27" s="216"/>
    </row>
    <row r="28" spans="1:15" ht="14.4" x14ac:dyDescent="0.3">
      <c r="B28" s="234">
        <v>8</v>
      </c>
      <c r="C28" s="235">
        <v>600.33000000000004</v>
      </c>
      <c r="D28" s="233">
        <f t="shared" si="0"/>
        <v>4.9525295398258401E-3</v>
      </c>
      <c r="G28" s="217"/>
      <c r="H28" s="230"/>
      <c r="I28" s="33"/>
      <c r="J28" s="217"/>
      <c r="K28" s="216"/>
      <c r="L28" s="230"/>
      <c r="M28" s="216"/>
      <c r="N28" s="230"/>
      <c r="O28" s="216"/>
    </row>
    <row r="29" spans="1:15" ht="14.4" x14ac:dyDescent="0.3">
      <c r="B29" s="234">
        <v>9</v>
      </c>
      <c r="C29" s="235">
        <v>599.99</v>
      </c>
      <c r="D29" s="233">
        <f t="shared" si="0"/>
        <v>4.3833694777873399E-3</v>
      </c>
      <c r="G29" s="217"/>
      <c r="H29" s="230"/>
      <c r="I29" s="33"/>
      <c r="J29" s="217"/>
      <c r="K29" s="216"/>
      <c r="L29" s="230"/>
      <c r="M29" s="216"/>
      <c r="N29" s="230"/>
      <c r="O29" s="216"/>
    </row>
    <row r="30" spans="1:15" ht="14.4" x14ac:dyDescent="0.3">
      <c r="B30" s="234">
        <v>10</v>
      </c>
      <c r="C30" s="236">
        <v>598.48</v>
      </c>
      <c r="D30" s="233">
        <f t="shared" si="0"/>
        <v>1.8556292022636654E-3</v>
      </c>
      <c r="G30" s="217"/>
      <c r="H30" s="230"/>
      <c r="I30" s="33"/>
      <c r="J30" s="217"/>
      <c r="K30" s="216"/>
      <c r="L30" s="230"/>
      <c r="M30" s="216"/>
      <c r="N30" s="230"/>
      <c r="O30" s="216"/>
    </row>
    <row r="31" spans="1:15" ht="14.4" x14ac:dyDescent="0.3">
      <c r="B31" s="234">
        <v>11</v>
      </c>
      <c r="C31" s="236">
        <v>597.07000000000005</v>
      </c>
      <c r="D31" s="233">
        <f t="shared" si="0"/>
        <v>-5.0471105501336954E-4</v>
      </c>
      <c r="G31" s="237"/>
      <c r="H31" s="237"/>
      <c r="I31" s="237"/>
      <c r="J31" s="237"/>
      <c r="K31" s="216"/>
      <c r="L31" s="237"/>
      <c r="M31" s="216"/>
      <c r="N31" s="237"/>
      <c r="O31" s="216"/>
    </row>
    <row r="32" spans="1:15" ht="14.4" x14ac:dyDescent="0.3">
      <c r="B32" s="234">
        <v>12</v>
      </c>
      <c r="C32" s="236">
        <v>600.29</v>
      </c>
      <c r="D32" s="233">
        <f t="shared" si="0"/>
        <v>4.8855695325270704E-3</v>
      </c>
      <c r="G32" s="237"/>
      <c r="H32" s="237"/>
      <c r="I32" s="237"/>
      <c r="J32" s="237"/>
      <c r="K32" s="216"/>
      <c r="L32" s="237"/>
      <c r="M32" s="237"/>
      <c r="N32" s="237"/>
      <c r="O32" s="237"/>
    </row>
    <row r="33" spans="2:15" ht="14.4" x14ac:dyDescent="0.3">
      <c r="B33" s="234">
        <v>13</v>
      </c>
      <c r="C33" s="236">
        <v>593.44000000000005</v>
      </c>
      <c r="D33" s="233">
        <f t="shared" si="0"/>
        <v>-6.5813317173650148E-3</v>
      </c>
      <c r="G33" s="238"/>
      <c r="H33" s="238"/>
      <c r="I33" s="238"/>
      <c r="J33" s="238"/>
      <c r="K33" s="239"/>
      <c r="L33" s="238"/>
      <c r="M33" s="238"/>
      <c r="N33" s="240"/>
      <c r="O33" s="238"/>
    </row>
    <row r="34" spans="2:15" ht="14.4" x14ac:dyDescent="0.3">
      <c r="B34" s="234">
        <v>14</v>
      </c>
      <c r="C34" s="236">
        <v>603.53</v>
      </c>
      <c r="D34" s="233">
        <f t="shared" si="0"/>
        <v>1.030933012371699E-2</v>
      </c>
      <c r="G34" s="241"/>
      <c r="H34" s="242"/>
      <c r="I34" s="242"/>
      <c r="J34" s="241"/>
      <c r="K34" s="243"/>
      <c r="L34" s="244"/>
      <c r="M34" s="242"/>
      <c r="N34" s="244"/>
      <c r="O34" s="242"/>
    </row>
    <row r="35" spans="2:15" ht="14.4" x14ac:dyDescent="0.3">
      <c r="B35" s="234">
        <v>15</v>
      </c>
      <c r="C35" s="236">
        <v>599.05999999999995</v>
      </c>
      <c r="D35" s="233">
        <f t="shared" si="0"/>
        <v>2.826549308093835E-3</v>
      </c>
      <c r="G35" s="241"/>
      <c r="J35" s="241"/>
      <c r="K35" s="243"/>
      <c r="L35" s="244"/>
      <c r="N35" s="244"/>
    </row>
    <row r="36" spans="2:15" ht="14.4" x14ac:dyDescent="0.3">
      <c r="B36" s="234">
        <v>16</v>
      </c>
      <c r="C36" s="236">
        <v>597.55999999999995</v>
      </c>
      <c r="D36" s="233">
        <f t="shared" si="0"/>
        <v>3.1554903439480518E-4</v>
      </c>
      <c r="G36" s="245"/>
      <c r="H36" s="245"/>
    </row>
    <row r="37" spans="2:15" ht="14.4" x14ac:dyDescent="0.3">
      <c r="B37" s="234">
        <v>17</v>
      </c>
      <c r="C37" s="236">
        <v>597.80999999999995</v>
      </c>
      <c r="D37" s="233">
        <f t="shared" si="0"/>
        <v>7.3404908001131015E-4</v>
      </c>
    </row>
    <row r="38" spans="2:15" ht="14.4" x14ac:dyDescent="0.3">
      <c r="B38" s="234">
        <v>18</v>
      </c>
      <c r="C38" s="236">
        <v>590.17999999999995</v>
      </c>
      <c r="D38" s="233">
        <f t="shared" si="0"/>
        <v>-1.2038572312204414E-2</v>
      </c>
    </row>
    <row r="39" spans="2:15" ht="14.4" x14ac:dyDescent="0.3">
      <c r="B39" s="234">
        <v>19</v>
      </c>
      <c r="C39" s="236">
        <v>595.82000000000005</v>
      </c>
      <c r="D39" s="233">
        <f t="shared" si="0"/>
        <v>-2.5972112830958947E-3</v>
      </c>
    </row>
    <row r="40" spans="2:15" ht="14.25" customHeight="1" thickBot="1" x14ac:dyDescent="0.35">
      <c r="B40" s="246">
        <v>20</v>
      </c>
      <c r="C40" s="247">
        <v>601.75</v>
      </c>
      <c r="D40" s="248">
        <f t="shared" si="0"/>
        <v>7.3296097989275204E-3</v>
      </c>
    </row>
    <row r="41" spans="2:15" ht="14.25" customHeight="1" x14ac:dyDescent="0.3">
      <c r="B41" s="225"/>
      <c r="D41" s="249"/>
      <c r="F41" s="250"/>
      <c r="G41" s="217"/>
    </row>
    <row r="42" spans="2:15" ht="16.2" thickBot="1" x14ac:dyDescent="0.35"/>
    <row r="43" spans="2:15" ht="15.75" customHeight="1" x14ac:dyDescent="0.3">
      <c r="B43" s="252" t="s">
        <v>35</v>
      </c>
      <c r="C43" s="253">
        <f>SUM(C21:C40)</f>
        <v>11947.429999999998</v>
      </c>
    </row>
    <row r="44" spans="2:15" ht="16.2" thickBot="1" x14ac:dyDescent="0.35">
      <c r="B44" s="254" t="s">
        <v>36</v>
      </c>
      <c r="C44" s="255">
        <f>AVERAGE(C21:C40)</f>
        <v>597.37149999999997</v>
      </c>
      <c r="M44" s="224"/>
    </row>
    <row r="45" spans="2:15" ht="14.25" customHeight="1" thickBot="1" x14ac:dyDescent="0.35">
      <c r="M45" s="224"/>
    </row>
    <row r="46" spans="2:15" ht="30.75" customHeight="1" thickBot="1" x14ac:dyDescent="0.35">
      <c r="B46" s="256" t="s">
        <v>36</v>
      </c>
      <c r="C46" s="257" t="s">
        <v>37</v>
      </c>
      <c r="I46" s="2"/>
      <c r="J46" s="258"/>
      <c r="K46" s="258"/>
      <c r="L46" s="2"/>
      <c r="M46" s="224"/>
    </row>
    <row r="47" spans="2:15" ht="15.75" customHeight="1" thickBot="1" x14ac:dyDescent="0.35">
      <c r="B47" s="288">
        <f>C44</f>
        <v>597.37149999999997</v>
      </c>
      <c r="C47" s="259">
        <f>-IF(C44&lt;=80,10%,IF(C44&lt;250,7.5%,5%))</f>
        <v>-0.05</v>
      </c>
      <c r="D47" s="260">
        <f>IF(C44&lt;=80,C44*0.9,IF(C44&lt;250,C44*0.925,C44*0.95))</f>
        <v>567.50292499999989</v>
      </c>
      <c r="I47" s="2"/>
      <c r="J47" s="2"/>
      <c r="K47" s="2"/>
      <c r="L47" s="2"/>
      <c r="M47" s="224"/>
    </row>
    <row r="48" spans="2:15" ht="15.75" customHeight="1" thickBot="1" x14ac:dyDescent="0.35">
      <c r="B48" s="289"/>
      <c r="C48" s="261">
        <f>IF(C44&lt;=80, 10%, IF(C44&lt;250, 7.5%, 5%))</f>
        <v>0.05</v>
      </c>
      <c r="D48" s="262">
        <f>IF(C44&lt;=80, C44*1.1, IF(C44&lt;250, C44*1.075, C44*1.05))</f>
        <v>627.24007500000005</v>
      </c>
    </row>
    <row r="49" spans="1:15" ht="14.25" customHeight="1" x14ac:dyDescent="0.3">
      <c r="A49" s="225"/>
      <c r="D49" s="263"/>
    </row>
    <row r="50" spans="1:15" ht="15" customHeight="1" thickBot="1" x14ac:dyDescent="0.35">
      <c r="A50" s="264"/>
      <c r="B50" s="265"/>
      <c r="C50" s="264"/>
      <c r="D50" s="266"/>
      <c r="E50" s="264"/>
      <c r="F50" s="267"/>
      <c r="G50" s="267"/>
    </row>
    <row r="51" spans="1:15" ht="15" customHeight="1" x14ac:dyDescent="0.3">
      <c r="F51" s="250"/>
      <c r="G51" s="250"/>
    </row>
    <row r="52" spans="1:15" ht="15" customHeight="1" x14ac:dyDescent="0.3">
      <c r="B52" s="290" t="s">
        <v>20</v>
      </c>
      <c r="C52" s="290"/>
      <c r="D52" s="2"/>
      <c r="E52" s="268" t="s">
        <v>21</v>
      </c>
      <c r="F52" s="269"/>
      <c r="G52" s="268" t="s">
        <v>22</v>
      </c>
      <c r="I52" s="35"/>
      <c r="J52" s="35"/>
      <c r="K52" s="35"/>
      <c r="L52" s="35"/>
      <c r="M52" s="35"/>
      <c r="N52" s="35"/>
      <c r="O52" s="35"/>
    </row>
    <row r="53" spans="1:15" ht="15" customHeight="1" x14ac:dyDescent="0.3">
      <c r="A53" s="37" t="s">
        <v>23</v>
      </c>
      <c r="B53" s="38" t="s">
        <v>118</v>
      </c>
      <c r="C53" s="38"/>
      <c r="D53" s="2"/>
      <c r="E53" s="38"/>
      <c r="F53" s="2"/>
      <c r="G53" s="38"/>
    </row>
    <row r="54" spans="1:15" ht="13.8" x14ac:dyDescent="0.3">
      <c r="A54" s="37"/>
      <c r="B54" s="225"/>
      <c r="C54" s="225"/>
      <c r="D54" s="2"/>
      <c r="E54" s="225"/>
      <c r="F54" s="2"/>
      <c r="G54" s="225"/>
    </row>
    <row r="55" spans="1:15" ht="13.8" x14ac:dyDescent="0.3">
      <c r="A55" s="37" t="s">
        <v>24</v>
      </c>
      <c r="B55" s="38"/>
      <c r="C55" s="38"/>
      <c r="D55" s="225"/>
      <c r="E55" s="38"/>
      <c r="F55" s="2"/>
      <c r="G55" s="38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14:B14"/>
    <mergeCell ref="A8:G8"/>
    <mergeCell ref="A10:G10"/>
    <mergeCell ref="A11:B11"/>
    <mergeCell ref="A12:B12"/>
    <mergeCell ref="A13:B13"/>
  </mergeCells>
  <conditionalFormatting sqref="D21:D40">
    <cfRule type="cellIs" dxfId="9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8" zoomScale="60" zoomScaleNormal="80" zoomScalePageLayoutView="57" workbookViewId="0">
      <selection activeCell="E79" sqref="E79"/>
    </sheetView>
  </sheetViews>
  <sheetFormatPr defaultColWidth="9.109375" defaultRowHeight="13.8" x14ac:dyDescent="0.3"/>
  <cols>
    <col min="1" max="1" width="55.44140625" style="39" customWidth="1"/>
    <col min="2" max="2" width="33.6640625" style="39" customWidth="1"/>
    <col min="3" max="3" width="42.33203125" style="39" customWidth="1"/>
    <col min="4" max="4" width="30.5546875" style="39" customWidth="1"/>
    <col min="5" max="5" width="39.88671875" style="39" customWidth="1"/>
    <col min="6" max="6" width="30.6640625" style="39" customWidth="1"/>
    <col min="7" max="7" width="39.88671875" style="39" customWidth="1"/>
    <col min="8" max="8" width="30" style="39" customWidth="1"/>
    <col min="9" max="9" width="30.33203125" style="39" hidden="1" customWidth="1"/>
    <col min="10" max="10" width="30.44140625" style="39" customWidth="1"/>
    <col min="11" max="11" width="21.33203125" style="39" customWidth="1"/>
    <col min="12" max="12" width="9.109375" style="39"/>
    <col min="13" max="16384" width="9.109375" style="203"/>
  </cols>
  <sheetData>
    <row r="1" spans="1:12" s="41" customFormat="1" ht="18.75" customHeight="1" x14ac:dyDescent="0.3">
      <c r="A1" s="294" t="s">
        <v>38</v>
      </c>
      <c r="B1" s="294"/>
      <c r="C1" s="294"/>
      <c r="D1" s="294"/>
      <c r="E1" s="294"/>
      <c r="F1" s="294"/>
      <c r="G1" s="294"/>
      <c r="H1" s="294"/>
      <c r="I1" s="294"/>
      <c r="J1" s="39"/>
      <c r="K1" s="39"/>
      <c r="L1" s="39"/>
    </row>
    <row r="2" spans="1:12" s="41" customFormat="1" ht="18.75" customHeight="1" x14ac:dyDescent="0.3">
      <c r="A2" s="294"/>
      <c r="B2" s="294"/>
      <c r="C2" s="294"/>
      <c r="D2" s="294"/>
      <c r="E2" s="294"/>
      <c r="F2" s="294"/>
      <c r="G2" s="294"/>
      <c r="H2" s="294"/>
      <c r="I2" s="294"/>
      <c r="J2" s="39"/>
      <c r="K2" s="39"/>
      <c r="L2" s="39"/>
    </row>
    <row r="3" spans="1:12" s="41" customFormat="1" ht="18.75" customHeight="1" x14ac:dyDescent="0.3">
      <c r="A3" s="294"/>
      <c r="B3" s="294"/>
      <c r="C3" s="294"/>
      <c r="D3" s="294"/>
      <c r="E3" s="294"/>
      <c r="F3" s="294"/>
      <c r="G3" s="294"/>
      <c r="H3" s="294"/>
      <c r="I3" s="294"/>
      <c r="J3" s="39"/>
      <c r="K3" s="39"/>
      <c r="L3" s="39"/>
    </row>
    <row r="4" spans="1:12" s="41" customFormat="1" ht="18.75" customHeight="1" x14ac:dyDescent="0.3">
      <c r="A4" s="294"/>
      <c r="B4" s="294"/>
      <c r="C4" s="294"/>
      <c r="D4" s="294"/>
      <c r="E4" s="294"/>
      <c r="F4" s="294"/>
      <c r="G4" s="294"/>
      <c r="H4" s="294"/>
      <c r="I4" s="294"/>
      <c r="J4" s="39"/>
      <c r="K4" s="39"/>
      <c r="L4" s="39"/>
    </row>
    <row r="5" spans="1:12" s="41" customFormat="1" ht="18.75" customHeight="1" x14ac:dyDescent="0.3">
      <c r="A5" s="294"/>
      <c r="B5" s="294"/>
      <c r="C5" s="294"/>
      <c r="D5" s="294"/>
      <c r="E5" s="294"/>
      <c r="F5" s="294"/>
      <c r="G5" s="294"/>
      <c r="H5" s="294"/>
      <c r="I5" s="294"/>
      <c r="J5" s="39"/>
      <c r="K5" s="39"/>
      <c r="L5" s="39"/>
    </row>
    <row r="6" spans="1:12" s="41" customFormat="1" ht="18.75" customHeight="1" x14ac:dyDescent="0.3">
      <c r="A6" s="294"/>
      <c r="B6" s="294"/>
      <c r="C6" s="294"/>
      <c r="D6" s="294"/>
      <c r="E6" s="294"/>
      <c r="F6" s="294"/>
      <c r="G6" s="294"/>
      <c r="H6" s="294"/>
      <c r="I6" s="294"/>
      <c r="J6" s="39"/>
      <c r="K6" s="39"/>
      <c r="L6" s="39"/>
    </row>
    <row r="7" spans="1:12" s="41" customFormat="1" ht="18.75" customHeight="1" x14ac:dyDescent="0.3">
      <c r="A7" s="294"/>
      <c r="B7" s="294"/>
      <c r="C7" s="294"/>
      <c r="D7" s="294"/>
      <c r="E7" s="294"/>
      <c r="F7" s="294"/>
      <c r="G7" s="294"/>
      <c r="H7" s="294"/>
      <c r="I7" s="294"/>
      <c r="J7" s="39"/>
      <c r="K7" s="39"/>
      <c r="L7" s="39"/>
    </row>
    <row r="8" spans="1:12" s="41" customFormat="1" x14ac:dyDescent="0.3">
      <c r="A8" s="295" t="s">
        <v>39</v>
      </c>
      <c r="B8" s="295"/>
      <c r="C8" s="295"/>
      <c r="D8" s="295"/>
      <c r="E8" s="295"/>
      <c r="F8" s="295"/>
      <c r="G8" s="295"/>
      <c r="H8" s="295"/>
      <c r="I8" s="295"/>
      <c r="J8" s="39"/>
      <c r="K8" s="39"/>
      <c r="L8" s="39"/>
    </row>
    <row r="9" spans="1:12" s="41" customFormat="1" x14ac:dyDescent="0.3">
      <c r="A9" s="295"/>
      <c r="B9" s="295"/>
      <c r="C9" s="295"/>
      <c r="D9" s="295"/>
      <c r="E9" s="295"/>
      <c r="F9" s="295"/>
      <c r="G9" s="295"/>
      <c r="H9" s="295"/>
      <c r="I9" s="295"/>
      <c r="J9" s="39"/>
      <c r="K9" s="39"/>
      <c r="L9" s="39"/>
    </row>
    <row r="10" spans="1:12" s="41" customFormat="1" x14ac:dyDescent="0.3">
      <c r="A10" s="295"/>
      <c r="B10" s="295"/>
      <c r="C10" s="295"/>
      <c r="D10" s="295"/>
      <c r="E10" s="295"/>
      <c r="F10" s="295"/>
      <c r="G10" s="295"/>
      <c r="H10" s="295"/>
      <c r="I10" s="295"/>
      <c r="J10" s="39"/>
      <c r="K10" s="39"/>
      <c r="L10" s="39"/>
    </row>
    <row r="11" spans="1:12" s="41" customFormat="1" x14ac:dyDescent="0.3">
      <c r="A11" s="295"/>
      <c r="B11" s="295"/>
      <c r="C11" s="295"/>
      <c r="D11" s="295"/>
      <c r="E11" s="295"/>
      <c r="F11" s="295"/>
      <c r="G11" s="295"/>
      <c r="H11" s="295"/>
      <c r="I11" s="295"/>
      <c r="J11" s="39"/>
      <c r="K11" s="39"/>
      <c r="L11" s="39"/>
    </row>
    <row r="12" spans="1:12" s="41" customFormat="1" x14ac:dyDescent="0.3">
      <c r="A12" s="295"/>
      <c r="B12" s="295"/>
      <c r="C12" s="295"/>
      <c r="D12" s="295"/>
      <c r="E12" s="295"/>
      <c r="F12" s="295"/>
      <c r="G12" s="295"/>
      <c r="H12" s="295"/>
      <c r="I12" s="295"/>
      <c r="J12" s="39"/>
      <c r="K12" s="39"/>
      <c r="L12" s="39"/>
    </row>
    <row r="13" spans="1:12" s="41" customFormat="1" x14ac:dyDescent="0.3">
      <c r="A13" s="295"/>
      <c r="B13" s="295"/>
      <c r="C13" s="295"/>
      <c r="D13" s="295"/>
      <c r="E13" s="295"/>
      <c r="F13" s="295"/>
      <c r="G13" s="295"/>
      <c r="H13" s="295"/>
      <c r="I13" s="295"/>
      <c r="J13" s="39"/>
      <c r="K13" s="39"/>
      <c r="L13" s="39"/>
    </row>
    <row r="14" spans="1:12" s="41" customFormat="1" x14ac:dyDescent="0.3">
      <c r="A14" s="295"/>
      <c r="B14" s="295"/>
      <c r="C14" s="295"/>
      <c r="D14" s="295"/>
      <c r="E14" s="295"/>
      <c r="F14" s="295"/>
      <c r="G14" s="295"/>
      <c r="H14" s="295"/>
      <c r="I14" s="295"/>
      <c r="J14" s="39"/>
      <c r="K14" s="39"/>
      <c r="L14" s="39"/>
    </row>
    <row r="15" spans="1:12" s="41" customFormat="1" ht="19.5" customHeight="1" thickBot="1" x14ac:dyDescent="0.4">
      <c r="A15" s="40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2" s="41" customFormat="1" ht="19.5" customHeight="1" thickBot="1" x14ac:dyDescent="0.4">
      <c r="A16" s="296" t="s">
        <v>25</v>
      </c>
      <c r="B16" s="297"/>
      <c r="C16" s="297"/>
      <c r="D16" s="297"/>
      <c r="E16" s="297"/>
      <c r="F16" s="297"/>
      <c r="G16" s="297"/>
      <c r="H16" s="298"/>
      <c r="I16" s="39"/>
      <c r="J16" s="39"/>
      <c r="K16" s="39"/>
      <c r="L16" s="39"/>
    </row>
    <row r="17" spans="1:14" s="41" customFormat="1" ht="20.25" customHeight="1" x14ac:dyDescent="0.3">
      <c r="A17" s="299" t="s">
        <v>40</v>
      </c>
      <c r="B17" s="299"/>
      <c r="C17" s="299"/>
      <c r="D17" s="299"/>
      <c r="E17" s="299"/>
      <c r="F17" s="299"/>
      <c r="G17" s="299"/>
      <c r="H17" s="299"/>
      <c r="I17" s="39"/>
      <c r="J17" s="39"/>
      <c r="K17" s="39"/>
      <c r="L17" s="39"/>
    </row>
    <row r="18" spans="1:14" s="41" customFormat="1" ht="26.25" customHeight="1" x14ac:dyDescent="0.5">
      <c r="A18" s="42" t="s">
        <v>27</v>
      </c>
      <c r="B18" s="300" t="s">
        <v>119</v>
      </c>
      <c r="C18" s="300"/>
      <c r="D18" s="43"/>
      <c r="E18" s="44"/>
      <c r="F18" s="45"/>
      <c r="G18" s="45"/>
      <c r="H18" s="45"/>
      <c r="I18" s="39"/>
      <c r="J18" s="39"/>
      <c r="K18" s="39"/>
      <c r="L18" s="39"/>
    </row>
    <row r="19" spans="1:14" s="41" customFormat="1" ht="26.25" customHeight="1" x14ac:dyDescent="0.5">
      <c r="A19" s="42" t="s">
        <v>28</v>
      </c>
      <c r="B19" s="46" t="s">
        <v>120</v>
      </c>
      <c r="C19" s="45">
        <v>29</v>
      </c>
      <c r="D19" s="45"/>
      <c r="E19" s="45"/>
      <c r="F19" s="45"/>
      <c r="G19" s="45"/>
      <c r="H19" s="45"/>
      <c r="I19" s="39"/>
      <c r="J19" s="39"/>
      <c r="K19" s="39"/>
      <c r="L19" s="39"/>
    </row>
    <row r="20" spans="1:14" s="41" customFormat="1" ht="26.25" customHeight="1" x14ac:dyDescent="0.5">
      <c r="A20" s="42" t="s">
        <v>29</v>
      </c>
      <c r="B20" s="301" t="s">
        <v>121</v>
      </c>
      <c r="C20" s="301"/>
      <c r="D20" s="45"/>
      <c r="E20" s="45"/>
      <c r="F20" s="45"/>
      <c r="G20" s="45"/>
      <c r="H20" s="45"/>
      <c r="I20" s="39"/>
      <c r="J20" s="39"/>
      <c r="K20" s="39"/>
      <c r="L20" s="39"/>
    </row>
    <row r="21" spans="1:14" s="41" customFormat="1" ht="26.25" customHeight="1" x14ac:dyDescent="0.5">
      <c r="A21" s="42" t="s">
        <v>30</v>
      </c>
      <c r="B21" s="301" t="s">
        <v>122</v>
      </c>
      <c r="C21" s="301"/>
      <c r="D21" s="301"/>
      <c r="E21" s="301"/>
      <c r="F21" s="301"/>
      <c r="G21" s="301"/>
      <c r="H21" s="301"/>
      <c r="I21" s="47"/>
      <c r="J21" s="39"/>
      <c r="K21" s="39"/>
      <c r="L21" s="39"/>
    </row>
    <row r="22" spans="1:14" s="41" customFormat="1" ht="26.25" customHeight="1" x14ac:dyDescent="0.5">
      <c r="A22" s="42" t="s">
        <v>31</v>
      </c>
      <c r="B22" s="48">
        <v>42473.443622685183</v>
      </c>
      <c r="C22" s="45"/>
      <c r="D22" s="45"/>
      <c r="E22" s="45"/>
      <c r="F22" s="45"/>
      <c r="G22" s="45"/>
      <c r="H22" s="45"/>
      <c r="I22" s="39"/>
      <c r="J22" s="39"/>
      <c r="K22" s="39"/>
      <c r="L22" s="39"/>
    </row>
    <row r="23" spans="1:14" s="41" customFormat="1" ht="26.25" customHeight="1" x14ac:dyDescent="0.5">
      <c r="A23" s="42" t="s">
        <v>32</v>
      </c>
      <c r="B23" s="48">
        <v>42479.08384259259</v>
      </c>
      <c r="C23" s="45"/>
      <c r="D23" s="45"/>
      <c r="E23" s="45"/>
      <c r="F23" s="45"/>
      <c r="G23" s="45"/>
      <c r="H23" s="45"/>
      <c r="I23" s="39"/>
      <c r="J23" s="39"/>
      <c r="K23" s="39"/>
      <c r="L23" s="39"/>
    </row>
    <row r="24" spans="1:14" s="41" customFormat="1" ht="18" x14ac:dyDescent="0.35">
      <c r="A24" s="42"/>
      <c r="B24" s="4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14" s="41" customFormat="1" ht="18" x14ac:dyDescent="0.35">
      <c r="A25" s="50" t="s">
        <v>1</v>
      </c>
      <c r="B25" s="4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4" s="41" customFormat="1" ht="26.25" customHeight="1" x14ac:dyDescent="0.45">
      <c r="A26" s="51" t="s">
        <v>3</v>
      </c>
      <c r="B26" s="328" t="s">
        <v>121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14" s="41" customFormat="1" ht="26.25" customHeight="1" x14ac:dyDescent="0.5">
      <c r="A27" s="52" t="s">
        <v>41</v>
      </c>
      <c r="B27" s="54" t="s">
        <v>123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14" ht="27" customHeight="1" thickBot="1" x14ac:dyDescent="0.5">
      <c r="A28" s="52" t="s">
        <v>4</v>
      </c>
      <c r="B28" s="53">
        <v>99.08</v>
      </c>
    </row>
    <row r="29" spans="1:14" s="204" customFormat="1" ht="27" customHeight="1" thickBot="1" x14ac:dyDescent="0.55000000000000004">
      <c r="A29" s="52" t="s">
        <v>42</v>
      </c>
      <c r="B29" s="54">
        <v>0</v>
      </c>
      <c r="C29" s="302" t="s">
        <v>43</v>
      </c>
      <c r="D29" s="303"/>
      <c r="E29" s="303"/>
      <c r="F29" s="303"/>
      <c r="G29" s="304"/>
      <c r="H29" s="55"/>
      <c r="I29" s="56"/>
      <c r="J29" s="56"/>
      <c r="K29" s="56"/>
      <c r="L29" s="56"/>
    </row>
    <row r="30" spans="1:14" s="204" customFormat="1" ht="19.5" customHeight="1" thickBot="1" x14ac:dyDescent="0.4">
      <c r="A30" s="52" t="s">
        <v>44</v>
      </c>
      <c r="B30" s="57">
        <f>B28-B29</f>
        <v>99.08</v>
      </c>
      <c r="C30" s="58"/>
      <c r="D30" s="58"/>
      <c r="E30" s="58"/>
      <c r="F30" s="58"/>
      <c r="G30" s="59"/>
      <c r="H30" s="55"/>
      <c r="I30" s="56"/>
      <c r="J30" s="56"/>
      <c r="K30" s="56"/>
      <c r="L30" s="56"/>
    </row>
    <row r="31" spans="1:14" s="204" customFormat="1" ht="27" customHeight="1" thickBot="1" x14ac:dyDescent="0.5">
      <c r="A31" s="52" t="s">
        <v>45</v>
      </c>
      <c r="B31" s="60">
        <v>1</v>
      </c>
      <c r="C31" s="291" t="s">
        <v>46</v>
      </c>
      <c r="D31" s="292"/>
      <c r="E31" s="292"/>
      <c r="F31" s="292"/>
      <c r="G31" s="292"/>
      <c r="H31" s="293"/>
      <c r="I31" s="56"/>
      <c r="J31" s="56"/>
      <c r="K31" s="56"/>
      <c r="L31" s="56"/>
    </row>
    <row r="32" spans="1:14" s="204" customFormat="1" ht="27" customHeight="1" thickBot="1" x14ac:dyDescent="0.5">
      <c r="A32" s="52" t="s">
        <v>47</v>
      </c>
      <c r="B32" s="60">
        <v>1</v>
      </c>
      <c r="C32" s="291" t="s">
        <v>48</v>
      </c>
      <c r="D32" s="292"/>
      <c r="E32" s="292"/>
      <c r="F32" s="292"/>
      <c r="G32" s="292"/>
      <c r="H32" s="293"/>
      <c r="I32" s="56"/>
      <c r="J32" s="56"/>
      <c r="K32" s="56"/>
      <c r="L32" s="61"/>
      <c r="M32" s="205"/>
      <c r="N32" s="206"/>
    </row>
    <row r="33" spans="1:14" s="204" customFormat="1" ht="17.25" customHeight="1" x14ac:dyDescent="0.35">
      <c r="A33" s="52"/>
      <c r="B33" s="62"/>
      <c r="C33" s="63"/>
      <c r="D33" s="63"/>
      <c r="E33" s="63"/>
      <c r="F33" s="63"/>
      <c r="G33" s="63"/>
      <c r="H33" s="63"/>
      <c r="I33" s="56"/>
      <c r="J33" s="56"/>
      <c r="K33" s="56"/>
      <c r="L33" s="61"/>
      <c r="M33" s="205"/>
      <c r="N33" s="206"/>
    </row>
    <row r="34" spans="1:14" s="204" customFormat="1" ht="18" x14ac:dyDescent="0.35">
      <c r="A34" s="52" t="s">
        <v>49</v>
      </c>
      <c r="B34" s="64">
        <f>B31/B32</f>
        <v>1</v>
      </c>
      <c r="C34" s="40" t="s">
        <v>50</v>
      </c>
      <c r="D34" s="40"/>
      <c r="E34" s="40"/>
      <c r="F34" s="40"/>
      <c r="G34" s="40"/>
      <c r="H34" s="56"/>
      <c r="I34" s="56"/>
      <c r="J34" s="56"/>
      <c r="K34" s="56"/>
      <c r="L34" s="61"/>
      <c r="M34" s="205"/>
      <c r="N34" s="206"/>
    </row>
    <row r="35" spans="1:14" s="204" customFormat="1" ht="19.5" customHeight="1" thickBot="1" x14ac:dyDescent="0.4">
      <c r="A35" s="52"/>
      <c r="B35" s="57"/>
      <c r="C35" s="55"/>
      <c r="D35" s="55"/>
      <c r="E35" s="55"/>
      <c r="F35" s="55"/>
      <c r="G35" s="40"/>
      <c r="H35" s="56"/>
      <c r="I35" s="56"/>
      <c r="J35" s="56"/>
      <c r="K35" s="56"/>
      <c r="L35" s="61"/>
      <c r="M35" s="205"/>
      <c r="N35" s="206"/>
    </row>
    <row r="36" spans="1:14" s="204" customFormat="1" ht="27" customHeight="1" thickBot="1" x14ac:dyDescent="0.5">
      <c r="A36" s="65" t="s">
        <v>51</v>
      </c>
      <c r="B36" s="66">
        <v>20</v>
      </c>
      <c r="C36" s="40"/>
      <c r="D36" s="310" t="s">
        <v>52</v>
      </c>
      <c r="E36" s="311"/>
      <c r="F36" s="310" t="s">
        <v>53</v>
      </c>
      <c r="G36" s="312"/>
      <c r="H36" s="39"/>
      <c r="I36" s="55"/>
      <c r="J36" s="56"/>
      <c r="K36" s="56"/>
      <c r="L36" s="61"/>
      <c r="M36" s="205"/>
      <c r="N36" s="206"/>
    </row>
    <row r="37" spans="1:14" s="204" customFormat="1" ht="27" customHeight="1" thickBot="1" x14ac:dyDescent="0.5">
      <c r="A37" s="67" t="s">
        <v>54</v>
      </c>
      <c r="B37" s="68">
        <v>10</v>
      </c>
      <c r="C37" s="69" t="s">
        <v>55</v>
      </c>
      <c r="D37" s="70" t="s">
        <v>56</v>
      </c>
      <c r="E37" s="71" t="s">
        <v>57</v>
      </c>
      <c r="F37" s="70" t="s">
        <v>56</v>
      </c>
      <c r="G37" s="72" t="s">
        <v>57</v>
      </c>
      <c r="H37" s="39"/>
      <c r="I37" s="73" t="s">
        <v>58</v>
      </c>
      <c r="J37" s="56"/>
      <c r="K37" s="56"/>
      <c r="L37" s="61"/>
      <c r="M37" s="205"/>
      <c r="N37" s="206"/>
    </row>
    <row r="38" spans="1:14" s="204" customFormat="1" ht="26.25" customHeight="1" x14ac:dyDescent="0.45">
      <c r="A38" s="67" t="s">
        <v>59</v>
      </c>
      <c r="B38" s="68">
        <v>20</v>
      </c>
      <c r="C38" s="74">
        <v>1</v>
      </c>
      <c r="D38" s="75">
        <v>13256471</v>
      </c>
      <c r="E38" s="76">
        <f>IF(ISBLANK(D38),"-",$D$48/$D$45*D38)</f>
        <v>13059602.712943463</v>
      </c>
      <c r="F38" s="75">
        <v>13057429</v>
      </c>
      <c r="G38" s="77">
        <f>IF(ISBLANK(F38),"-",$D$48/$F$45*F38)</f>
        <v>13139255.024591144</v>
      </c>
      <c r="H38" s="39"/>
      <c r="I38" s="78"/>
      <c r="J38" s="56"/>
      <c r="K38" s="56"/>
      <c r="L38" s="61"/>
      <c r="M38" s="205"/>
      <c r="N38" s="206"/>
    </row>
    <row r="39" spans="1:14" s="204" customFormat="1" ht="26.25" customHeight="1" x14ac:dyDescent="0.45">
      <c r="A39" s="67" t="s">
        <v>60</v>
      </c>
      <c r="B39" s="68">
        <v>1</v>
      </c>
      <c r="C39" s="79">
        <v>2</v>
      </c>
      <c r="D39" s="80">
        <v>13353289</v>
      </c>
      <c r="E39" s="81">
        <f>IF(ISBLANK(D39),"-",$D$48/$D$45*D39)</f>
        <v>13154982.894853245</v>
      </c>
      <c r="F39" s="80">
        <v>13237113</v>
      </c>
      <c r="G39" s="82">
        <f>IF(ISBLANK(F39),"-",$D$48/$F$45*F39)</f>
        <v>13320065.037024574</v>
      </c>
      <c r="H39" s="39"/>
      <c r="I39" s="313">
        <f>ABS((F43/D43*D42)-F42)/D42</f>
        <v>6.6914842446245439E-3</v>
      </c>
      <c r="J39" s="56"/>
      <c r="K39" s="56"/>
      <c r="L39" s="61"/>
      <c r="M39" s="205"/>
      <c r="N39" s="206"/>
    </row>
    <row r="40" spans="1:14" ht="26.25" customHeight="1" x14ac:dyDescent="0.45">
      <c r="A40" s="67" t="s">
        <v>61</v>
      </c>
      <c r="B40" s="68">
        <v>1</v>
      </c>
      <c r="C40" s="79">
        <v>3</v>
      </c>
      <c r="D40" s="80">
        <v>13517388</v>
      </c>
      <c r="E40" s="81">
        <f>IF(ISBLANK(D40),"-",$D$48/$D$45*D40)</f>
        <v>13316644.904719319</v>
      </c>
      <c r="F40" s="80">
        <v>13259014</v>
      </c>
      <c r="G40" s="82">
        <f>IF(ISBLANK(F40),"-",$D$48/$F$45*F40)</f>
        <v>13342103.282401484</v>
      </c>
      <c r="I40" s="313"/>
      <c r="L40" s="61"/>
      <c r="M40" s="205"/>
      <c r="N40" s="207"/>
    </row>
    <row r="41" spans="1:14" ht="27" customHeight="1" thickBot="1" x14ac:dyDescent="0.5">
      <c r="A41" s="67" t="s">
        <v>62</v>
      </c>
      <c r="B41" s="68">
        <v>1</v>
      </c>
      <c r="C41" s="83">
        <v>4</v>
      </c>
      <c r="D41" s="84"/>
      <c r="E41" s="85" t="str">
        <f>IF(ISBLANK(D41),"-",$D$48/$D$45*D41)</f>
        <v>-</v>
      </c>
      <c r="F41" s="84"/>
      <c r="G41" s="86" t="str">
        <f>IF(ISBLANK(F41),"-",$D$48/$F$45*F41)</f>
        <v>-</v>
      </c>
      <c r="I41" s="87"/>
      <c r="L41" s="61"/>
      <c r="M41" s="205"/>
      <c r="N41" s="207"/>
    </row>
    <row r="42" spans="1:14" ht="27" customHeight="1" thickBot="1" x14ac:dyDescent="0.5">
      <c r="A42" s="67" t="s">
        <v>63</v>
      </c>
      <c r="B42" s="68">
        <v>1</v>
      </c>
      <c r="C42" s="88" t="s">
        <v>64</v>
      </c>
      <c r="D42" s="89">
        <f>AVERAGE(D38:D41)</f>
        <v>13375716</v>
      </c>
      <c r="E42" s="90">
        <f>AVERAGE(E38:E41)</f>
        <v>13177076.837505341</v>
      </c>
      <c r="F42" s="89">
        <f>AVERAGE(F38:F41)</f>
        <v>13184518.666666666</v>
      </c>
      <c r="G42" s="91">
        <f>AVERAGE(G38:G41)</f>
        <v>13267141.114672402</v>
      </c>
      <c r="H42" s="92"/>
    </row>
    <row r="43" spans="1:14" ht="26.25" customHeight="1" x14ac:dyDescent="0.45">
      <c r="A43" s="67" t="s">
        <v>65</v>
      </c>
      <c r="B43" s="68">
        <v>1</v>
      </c>
      <c r="C43" s="93" t="s">
        <v>66</v>
      </c>
      <c r="D43" s="94">
        <v>20.49</v>
      </c>
      <c r="E43" s="40"/>
      <c r="F43" s="94">
        <v>20.059999999999999</v>
      </c>
      <c r="H43" s="92"/>
    </row>
    <row r="44" spans="1:14" ht="26.25" customHeight="1" x14ac:dyDescent="0.45">
      <c r="A44" s="67" t="s">
        <v>67</v>
      </c>
      <c r="B44" s="68">
        <v>1</v>
      </c>
      <c r="C44" s="95" t="s">
        <v>68</v>
      </c>
      <c r="D44" s="96">
        <f>D43*$B$34</f>
        <v>20.49</v>
      </c>
      <c r="E44" s="97"/>
      <c r="F44" s="96">
        <f>F43*$B$34</f>
        <v>20.059999999999999</v>
      </c>
      <c r="H44" s="92"/>
    </row>
    <row r="45" spans="1:14" ht="19.5" customHeight="1" thickBot="1" x14ac:dyDescent="0.4">
      <c r="A45" s="67" t="s">
        <v>69</v>
      </c>
      <c r="B45" s="79">
        <f>(B44/B43)*(B42/B41)*(B40/B39)*(B38/B37)*B36</f>
        <v>40</v>
      </c>
      <c r="C45" s="95" t="s">
        <v>70</v>
      </c>
      <c r="D45" s="98">
        <f>D44*$B$30/100</f>
        <v>20.301492</v>
      </c>
      <c r="E45" s="99"/>
      <c r="F45" s="98">
        <f>F44*$B$30/100</f>
        <v>19.875447999999999</v>
      </c>
      <c r="H45" s="92"/>
    </row>
    <row r="46" spans="1:14" ht="19.5" customHeight="1" thickBot="1" x14ac:dyDescent="0.4">
      <c r="A46" s="314" t="s">
        <v>71</v>
      </c>
      <c r="B46" s="315"/>
      <c r="C46" s="95" t="s">
        <v>72</v>
      </c>
      <c r="D46" s="100">
        <f>D45/$B$45</f>
        <v>0.50753729999999997</v>
      </c>
      <c r="E46" s="101"/>
      <c r="F46" s="102">
        <f>F45/$B$45</f>
        <v>0.49688619999999994</v>
      </c>
      <c r="H46" s="92"/>
    </row>
    <row r="47" spans="1:14" ht="27" customHeight="1" thickBot="1" x14ac:dyDescent="0.5">
      <c r="A47" s="316"/>
      <c r="B47" s="317"/>
      <c r="C47" s="103" t="s">
        <v>73</v>
      </c>
      <c r="D47" s="104">
        <v>0.5</v>
      </c>
      <c r="E47" s="105"/>
      <c r="F47" s="101"/>
      <c r="H47" s="92"/>
    </row>
    <row r="48" spans="1:14" ht="18" x14ac:dyDescent="0.35">
      <c r="C48" s="106" t="s">
        <v>74</v>
      </c>
      <c r="D48" s="98">
        <f>D47*$B$45</f>
        <v>20</v>
      </c>
      <c r="F48" s="107"/>
      <c r="H48" s="92"/>
    </row>
    <row r="49" spans="1:12" ht="19.5" customHeight="1" thickBot="1" x14ac:dyDescent="0.4">
      <c r="C49" s="108" t="s">
        <v>75</v>
      </c>
      <c r="D49" s="109">
        <f>D48/B34</f>
        <v>20</v>
      </c>
      <c r="F49" s="107"/>
      <c r="H49" s="92"/>
    </row>
    <row r="50" spans="1:12" ht="18" x14ac:dyDescent="0.35">
      <c r="C50" s="65" t="s">
        <v>76</v>
      </c>
      <c r="D50" s="110">
        <f>AVERAGE(E38:E41,G38:G41)</f>
        <v>13222108.976088872</v>
      </c>
      <c r="F50" s="111"/>
      <c r="H50" s="92"/>
    </row>
    <row r="51" spans="1:12" ht="18" x14ac:dyDescent="0.35">
      <c r="C51" s="67" t="s">
        <v>77</v>
      </c>
      <c r="D51" s="112">
        <f>STDEV(E38:E41,G38:G41)/D50</f>
        <v>8.9940397671723748E-3</v>
      </c>
      <c r="F51" s="111"/>
      <c r="H51" s="92"/>
    </row>
    <row r="52" spans="1:12" ht="19.5" customHeight="1" thickBot="1" x14ac:dyDescent="0.4">
      <c r="C52" s="113" t="s">
        <v>14</v>
      </c>
      <c r="D52" s="114">
        <f>COUNT(E38:E41,G38:G41)</f>
        <v>6</v>
      </c>
      <c r="F52" s="111"/>
    </row>
    <row r="54" spans="1:12" ht="18" x14ac:dyDescent="0.35">
      <c r="A54" s="115" t="s">
        <v>1</v>
      </c>
      <c r="B54" s="116" t="s">
        <v>78</v>
      </c>
    </row>
    <row r="55" spans="1:12" ht="18" x14ac:dyDescent="0.35">
      <c r="A55" s="40" t="s">
        <v>79</v>
      </c>
      <c r="B55" s="117" t="str">
        <f>B21</f>
        <v xml:space="preserve">Each tablet contains Acetyl salicylic acid 500mg </v>
      </c>
    </row>
    <row r="56" spans="1:12" ht="26.25" customHeight="1" x14ac:dyDescent="0.45">
      <c r="A56" s="117" t="s">
        <v>80</v>
      </c>
      <c r="B56" s="208">
        <v>500</v>
      </c>
      <c r="C56" s="40" t="str">
        <f>B20</f>
        <v>Acetyl salicylic acid</v>
      </c>
      <c r="G56" s="210"/>
      <c r="H56" s="97"/>
    </row>
    <row r="57" spans="1:12" ht="18" x14ac:dyDescent="0.35">
      <c r="A57" s="117" t="s">
        <v>115</v>
      </c>
      <c r="B57" s="118">
        <f>'Uniformity '!C44</f>
        <v>597.37149999999997</v>
      </c>
      <c r="H57" s="97"/>
    </row>
    <row r="58" spans="1:12" ht="19.5" customHeight="1" thickBot="1" x14ac:dyDescent="0.4">
      <c r="H58" s="97"/>
    </row>
    <row r="59" spans="1:12" s="204" customFormat="1" ht="27" customHeight="1" thickBot="1" x14ac:dyDescent="0.5">
      <c r="A59" s="65" t="s">
        <v>81</v>
      </c>
      <c r="B59" s="66">
        <v>100</v>
      </c>
      <c r="C59" s="40"/>
      <c r="D59" s="119" t="s">
        <v>82</v>
      </c>
      <c r="E59" s="120" t="s">
        <v>55</v>
      </c>
      <c r="F59" s="120" t="s">
        <v>56</v>
      </c>
      <c r="G59" s="120" t="s">
        <v>83</v>
      </c>
      <c r="H59" s="69" t="s">
        <v>84</v>
      </c>
      <c r="I59" s="55"/>
      <c r="J59" s="39"/>
      <c r="K59" s="39"/>
      <c r="L59" s="56"/>
    </row>
    <row r="60" spans="1:12" s="204" customFormat="1" ht="26.25" customHeight="1" x14ac:dyDescent="0.45">
      <c r="A60" s="67" t="s">
        <v>85</v>
      </c>
      <c r="B60" s="68">
        <v>10</v>
      </c>
      <c r="C60" s="318" t="s">
        <v>86</v>
      </c>
      <c r="D60" s="321">
        <v>118.72</v>
      </c>
      <c r="E60" s="121">
        <v>1</v>
      </c>
      <c r="F60" s="122">
        <v>12999172</v>
      </c>
      <c r="G60" s="123">
        <f>IF(ISBLANK(F60),"-",(F60/$D$50*$D$47*$B$68)*($B$57/$D$60))</f>
        <v>494.69277667613778</v>
      </c>
      <c r="H60" s="124">
        <f t="shared" ref="H60:H71" si="0">IF(ISBLANK(F60),"-",G60/$B$56)</f>
        <v>0.98938555335227552</v>
      </c>
      <c r="I60" s="55"/>
      <c r="J60" s="39"/>
      <c r="K60" s="39"/>
      <c r="L60" s="56"/>
    </row>
    <row r="61" spans="1:12" s="204" customFormat="1" ht="26.25" customHeight="1" x14ac:dyDescent="0.45">
      <c r="A61" s="67" t="s">
        <v>87</v>
      </c>
      <c r="B61" s="68">
        <v>20</v>
      </c>
      <c r="C61" s="319"/>
      <c r="D61" s="322"/>
      <c r="E61" s="125">
        <v>2</v>
      </c>
      <c r="F61" s="80">
        <v>13088193</v>
      </c>
      <c r="G61" s="126">
        <f>IF(ISBLANK(F61),"-",(F61/$D$50*$D$47*$B$68)*($B$57/$D$60))</f>
        <v>498.08053442505332</v>
      </c>
      <c r="H61" s="127">
        <f t="shared" si="0"/>
        <v>0.99616106885010658</v>
      </c>
      <c r="I61" s="55"/>
      <c r="J61" s="39"/>
      <c r="K61" s="39"/>
      <c r="L61" s="56"/>
    </row>
    <row r="62" spans="1:12" s="204" customFormat="1" ht="26.25" customHeight="1" x14ac:dyDescent="0.45">
      <c r="A62" s="67" t="s">
        <v>88</v>
      </c>
      <c r="B62" s="68">
        <v>1</v>
      </c>
      <c r="C62" s="319"/>
      <c r="D62" s="322"/>
      <c r="E62" s="125">
        <v>3</v>
      </c>
      <c r="F62" s="128">
        <v>13085160</v>
      </c>
      <c r="G62" s="126">
        <f>IF(ISBLANK(F62),"-",(F62/$D$50*$D$47*$B$68)*($B$57/$D$60))</f>
        <v>497.96511144336966</v>
      </c>
      <c r="H62" s="127">
        <f t="shared" si="0"/>
        <v>0.99593022288673938</v>
      </c>
      <c r="I62" s="55"/>
      <c r="J62" s="39"/>
      <c r="K62" s="39"/>
      <c r="L62" s="56"/>
    </row>
    <row r="63" spans="1:12" ht="27" customHeight="1" thickBot="1" x14ac:dyDescent="0.5">
      <c r="A63" s="67" t="s">
        <v>89</v>
      </c>
      <c r="B63" s="68">
        <v>1</v>
      </c>
      <c r="C63" s="320"/>
      <c r="D63" s="323"/>
      <c r="E63" s="129">
        <v>4</v>
      </c>
      <c r="F63" s="130"/>
      <c r="G63" s="126" t="str">
        <f>IF(ISBLANK(F63),"-",(F63/$D$50*$D$47*$B$68)*($B$57/$D$60))</f>
        <v>-</v>
      </c>
      <c r="H63" s="127" t="str">
        <f t="shared" si="0"/>
        <v>-</v>
      </c>
    </row>
    <row r="64" spans="1:12" ht="26.25" customHeight="1" x14ac:dyDescent="0.45">
      <c r="A64" s="67" t="s">
        <v>90</v>
      </c>
      <c r="B64" s="68">
        <v>1</v>
      </c>
      <c r="C64" s="318" t="s">
        <v>91</v>
      </c>
      <c r="D64" s="321">
        <v>122.86</v>
      </c>
      <c r="E64" s="121">
        <v>1</v>
      </c>
      <c r="F64" s="122">
        <v>13250622</v>
      </c>
      <c r="G64" s="131">
        <f>IF(ISBLANK(F64),"-",(F64/$D$50*$D$47*$B$68)*($B$57/$D$64))</f>
        <v>487.26982836058727</v>
      </c>
      <c r="H64" s="132">
        <f t="shared" si="0"/>
        <v>0.97453965672117449</v>
      </c>
    </row>
    <row r="65" spans="1:8" ht="26.25" customHeight="1" x14ac:dyDescent="0.45">
      <c r="A65" s="67" t="s">
        <v>92</v>
      </c>
      <c r="B65" s="68">
        <v>1</v>
      </c>
      <c r="C65" s="319"/>
      <c r="D65" s="322"/>
      <c r="E65" s="125">
        <v>2</v>
      </c>
      <c r="F65" s="80">
        <v>13603671</v>
      </c>
      <c r="G65" s="133">
        <f>IF(ISBLANK(F65),"-",(F65/$D$50*$D$47*$B$68)*($B$57/$D$64))</f>
        <v>500.2526246121804</v>
      </c>
      <c r="H65" s="134">
        <f t="shared" si="0"/>
        <v>1.0005052492243609</v>
      </c>
    </row>
    <row r="66" spans="1:8" ht="26.25" customHeight="1" x14ac:dyDescent="0.45">
      <c r="A66" s="67" t="s">
        <v>93</v>
      </c>
      <c r="B66" s="68">
        <v>1</v>
      </c>
      <c r="C66" s="319"/>
      <c r="D66" s="322"/>
      <c r="E66" s="125">
        <v>3</v>
      </c>
      <c r="F66" s="80">
        <v>13526868</v>
      </c>
      <c r="G66" s="133">
        <f>IF(ISBLANK(F66),"-",(F66/$D$50*$D$47*$B$68)*($B$57/$D$64))</f>
        <v>497.42832061893552</v>
      </c>
      <c r="H66" s="134">
        <f t="shared" si="0"/>
        <v>0.99485664123787099</v>
      </c>
    </row>
    <row r="67" spans="1:8" ht="27" customHeight="1" thickBot="1" x14ac:dyDescent="0.5">
      <c r="A67" s="67" t="s">
        <v>94</v>
      </c>
      <c r="B67" s="68">
        <v>1</v>
      </c>
      <c r="C67" s="320"/>
      <c r="D67" s="323"/>
      <c r="E67" s="129">
        <v>4</v>
      </c>
      <c r="F67" s="130"/>
      <c r="G67" s="135" t="str">
        <f>IF(ISBLANK(F67),"-",(F67/$D$50*$D$47*$B$68)*($B$57/$D$64))</f>
        <v>-</v>
      </c>
      <c r="H67" s="136" t="str">
        <f t="shared" si="0"/>
        <v>-</v>
      </c>
    </row>
    <row r="68" spans="1:8" ht="26.25" customHeight="1" x14ac:dyDescent="0.5">
      <c r="A68" s="67" t="s">
        <v>95</v>
      </c>
      <c r="B68" s="137">
        <f>(B67/B66)*(B65/B64)*(B63/B62)*(B61/B60)*B59</f>
        <v>200</v>
      </c>
      <c r="C68" s="318" t="s">
        <v>96</v>
      </c>
      <c r="D68" s="321">
        <v>121.14</v>
      </c>
      <c r="E68" s="121">
        <v>1</v>
      </c>
      <c r="F68" s="122">
        <v>13390388</v>
      </c>
      <c r="G68" s="131">
        <f>IF(ISBLANK(F68),"-",(F68/$D$50*$D$47*$B$68)*($B$57/$D$68))</f>
        <v>499.40094373260433</v>
      </c>
      <c r="H68" s="127">
        <f t="shared" si="0"/>
        <v>0.9988018874652087</v>
      </c>
    </row>
    <row r="69" spans="1:8" ht="27" customHeight="1" thickBot="1" x14ac:dyDescent="0.55000000000000004">
      <c r="A69" s="113" t="s">
        <v>97</v>
      </c>
      <c r="B69" s="138">
        <f>(D47*B68)/B56*B57</f>
        <v>119.4743</v>
      </c>
      <c r="C69" s="319"/>
      <c r="D69" s="322"/>
      <c r="E69" s="125">
        <v>2</v>
      </c>
      <c r="F69" s="80">
        <v>13517058</v>
      </c>
      <c r="G69" s="133">
        <f>IF(ISBLANK(F69),"-",(F69/$D$50*$D$47*$B$68)*($B$57/$D$68))</f>
        <v>504.1251621452904</v>
      </c>
      <c r="H69" s="127">
        <f t="shared" si="0"/>
        <v>1.0082503242905807</v>
      </c>
    </row>
    <row r="70" spans="1:8" ht="26.25" customHeight="1" x14ac:dyDescent="0.45">
      <c r="A70" s="305" t="s">
        <v>71</v>
      </c>
      <c r="B70" s="306"/>
      <c r="C70" s="319"/>
      <c r="D70" s="322"/>
      <c r="E70" s="125">
        <v>3</v>
      </c>
      <c r="F70" s="80">
        <v>13544686</v>
      </c>
      <c r="G70" s="133">
        <f>IF(ISBLANK(F70),"-",(F70/$D$50*$D$47*$B$68)*($B$57/$D$68))</f>
        <v>505.15556165824273</v>
      </c>
      <c r="H70" s="127">
        <f t="shared" si="0"/>
        <v>1.0103111233164854</v>
      </c>
    </row>
    <row r="71" spans="1:8" ht="27" customHeight="1" thickBot="1" x14ac:dyDescent="0.5">
      <c r="A71" s="307"/>
      <c r="B71" s="308"/>
      <c r="C71" s="324"/>
      <c r="D71" s="323"/>
      <c r="E71" s="129">
        <v>4</v>
      </c>
      <c r="F71" s="130"/>
      <c r="G71" s="135" t="str">
        <f>IF(ISBLANK(F71),"-",(F71/$D$50*$D$47*$B$68)*($B$57/$D$68))</f>
        <v>-</v>
      </c>
      <c r="H71" s="139" t="str">
        <f t="shared" si="0"/>
        <v>-</v>
      </c>
    </row>
    <row r="72" spans="1:8" ht="26.25" customHeight="1" x14ac:dyDescent="0.45">
      <c r="A72" s="97"/>
      <c r="B72" s="97"/>
      <c r="C72" s="97"/>
      <c r="D72" s="97"/>
      <c r="E72" s="97"/>
      <c r="F72" s="140" t="s">
        <v>64</v>
      </c>
      <c r="G72" s="141">
        <f>AVERAGE(G60:G71)</f>
        <v>498.26342929693357</v>
      </c>
      <c r="H72" s="142">
        <f>AVERAGE(H60:H71)</f>
        <v>0.99652685859386692</v>
      </c>
    </row>
    <row r="73" spans="1:8" ht="26.25" customHeight="1" x14ac:dyDescent="0.45">
      <c r="C73" s="97"/>
      <c r="D73" s="97"/>
      <c r="E73" s="97"/>
      <c r="F73" s="143" t="s">
        <v>77</v>
      </c>
      <c r="G73" s="144">
        <f>STDEV(G60:G71)/G72</f>
        <v>1.0561435747218304E-2</v>
      </c>
      <c r="H73" s="144">
        <f>STDEV(H60:H71)/H72</f>
        <v>1.0561435747218309E-2</v>
      </c>
    </row>
    <row r="74" spans="1:8" ht="27" customHeight="1" thickBot="1" x14ac:dyDescent="0.5">
      <c r="A74" s="97"/>
      <c r="B74" s="97"/>
      <c r="C74" s="97"/>
      <c r="D74" s="97"/>
      <c r="E74" s="99"/>
      <c r="F74" s="145" t="s">
        <v>14</v>
      </c>
      <c r="G74" s="146">
        <f>COUNT(G60:G71)</f>
        <v>9</v>
      </c>
      <c r="H74" s="146">
        <f>COUNT(H60:H71)</f>
        <v>9</v>
      </c>
    </row>
    <row r="76" spans="1:8" ht="26.25" customHeight="1" x14ac:dyDescent="0.45">
      <c r="A76" s="51" t="s">
        <v>98</v>
      </c>
      <c r="B76" s="52" t="s">
        <v>99</v>
      </c>
      <c r="C76" s="309" t="str">
        <f>B20</f>
        <v>Acetyl salicylic acid</v>
      </c>
      <c r="D76" s="309"/>
      <c r="E76" s="40" t="s">
        <v>100</v>
      </c>
      <c r="F76" s="40"/>
      <c r="G76" s="147">
        <f>H72</f>
        <v>0.99652685859386692</v>
      </c>
      <c r="H76" s="57"/>
    </row>
    <row r="77" spans="1:8" ht="18" x14ac:dyDescent="0.35">
      <c r="A77" s="50" t="s">
        <v>101</v>
      </c>
      <c r="B77" s="50" t="s">
        <v>102</v>
      </c>
    </row>
    <row r="78" spans="1:8" ht="18" x14ac:dyDescent="0.35">
      <c r="A78" s="50"/>
      <c r="B78" s="50"/>
    </row>
    <row r="79" spans="1:8" ht="26.25" customHeight="1" x14ac:dyDescent="0.45">
      <c r="A79" s="51" t="s">
        <v>3</v>
      </c>
      <c r="B79" s="328" t="str">
        <f>B26</f>
        <v>Acetyl salicylic acid</v>
      </c>
    </row>
    <row r="80" spans="1:8" ht="26.25" customHeight="1" x14ac:dyDescent="0.45">
      <c r="A80" s="52" t="s">
        <v>41</v>
      </c>
      <c r="B80" s="209" t="str">
        <f>B27</f>
        <v>A14-2</v>
      </c>
    </row>
    <row r="81" spans="1:12" ht="27" customHeight="1" thickBot="1" x14ac:dyDescent="0.5">
      <c r="A81" s="52" t="s">
        <v>4</v>
      </c>
      <c r="B81" s="53">
        <v>99.08</v>
      </c>
    </row>
    <row r="82" spans="1:12" s="204" customFormat="1" ht="27" customHeight="1" thickBot="1" x14ac:dyDescent="0.55000000000000004">
      <c r="A82" s="52" t="s">
        <v>42</v>
      </c>
      <c r="B82" s="54">
        <v>0</v>
      </c>
      <c r="C82" s="302" t="s">
        <v>43</v>
      </c>
      <c r="D82" s="303"/>
      <c r="E82" s="303"/>
      <c r="F82" s="303"/>
      <c r="G82" s="304"/>
      <c r="H82" s="39"/>
      <c r="I82" s="56"/>
      <c r="J82" s="56"/>
      <c r="K82" s="56"/>
      <c r="L82" s="56"/>
    </row>
    <row r="83" spans="1:12" s="204" customFormat="1" ht="19.5" customHeight="1" thickBot="1" x14ac:dyDescent="0.4">
      <c r="A83" s="52" t="s">
        <v>44</v>
      </c>
      <c r="B83" s="57">
        <f>B81-B82</f>
        <v>99.08</v>
      </c>
      <c r="C83" s="58"/>
      <c r="D83" s="58"/>
      <c r="E83" s="58"/>
      <c r="F83" s="58"/>
      <c r="G83" s="59"/>
      <c r="H83" s="39"/>
      <c r="I83" s="56"/>
      <c r="J83" s="56"/>
      <c r="K83" s="56"/>
      <c r="L83" s="56"/>
    </row>
    <row r="84" spans="1:12" s="204" customFormat="1" ht="27" customHeight="1" thickBot="1" x14ac:dyDescent="0.5">
      <c r="A84" s="52" t="s">
        <v>45</v>
      </c>
      <c r="B84" s="60">
        <v>1</v>
      </c>
      <c r="C84" s="291" t="s">
        <v>103</v>
      </c>
      <c r="D84" s="292"/>
      <c r="E84" s="292"/>
      <c r="F84" s="292"/>
      <c r="G84" s="292"/>
      <c r="H84" s="293"/>
      <c r="I84" s="56"/>
      <c r="J84" s="56"/>
      <c r="K84" s="56"/>
      <c r="L84" s="56"/>
    </row>
    <row r="85" spans="1:12" s="204" customFormat="1" ht="27" customHeight="1" thickBot="1" x14ac:dyDescent="0.5">
      <c r="A85" s="52" t="s">
        <v>47</v>
      </c>
      <c r="B85" s="60">
        <v>1</v>
      </c>
      <c r="C85" s="291" t="s">
        <v>104</v>
      </c>
      <c r="D85" s="292"/>
      <c r="E85" s="292"/>
      <c r="F85" s="292"/>
      <c r="G85" s="292"/>
      <c r="H85" s="293"/>
      <c r="I85" s="56"/>
      <c r="J85" s="56"/>
      <c r="K85" s="56"/>
      <c r="L85" s="56"/>
    </row>
    <row r="86" spans="1:12" s="204" customFormat="1" ht="18" x14ac:dyDescent="0.35">
      <c r="A86" s="52"/>
      <c r="B86" s="62"/>
      <c r="C86" s="63"/>
      <c r="D86" s="63"/>
      <c r="E86" s="63"/>
      <c r="F86" s="63"/>
      <c r="G86" s="63"/>
      <c r="H86" s="63"/>
      <c r="I86" s="56"/>
      <c r="J86" s="56"/>
      <c r="K86" s="56"/>
      <c r="L86" s="56"/>
    </row>
    <row r="87" spans="1:12" s="204" customFormat="1" ht="18" x14ac:dyDescent="0.35">
      <c r="A87" s="52" t="s">
        <v>49</v>
      </c>
      <c r="B87" s="64">
        <f>B84/B85</f>
        <v>1</v>
      </c>
      <c r="C87" s="40" t="s">
        <v>50</v>
      </c>
      <c r="D87" s="40"/>
      <c r="E87" s="40"/>
      <c r="F87" s="40"/>
      <c r="G87" s="40"/>
      <c r="H87" s="56"/>
      <c r="I87" s="56"/>
      <c r="J87" s="56"/>
      <c r="K87" s="56"/>
      <c r="L87" s="56"/>
    </row>
    <row r="88" spans="1:12" ht="19.5" customHeight="1" thickBot="1" x14ac:dyDescent="0.4">
      <c r="A88" s="50"/>
      <c r="B88" s="50"/>
    </row>
    <row r="89" spans="1:12" ht="27" customHeight="1" thickBot="1" x14ac:dyDescent="0.5">
      <c r="A89" s="65" t="s">
        <v>51</v>
      </c>
      <c r="B89" s="66">
        <v>100</v>
      </c>
      <c r="D89" s="148" t="s">
        <v>52</v>
      </c>
      <c r="E89" s="149"/>
      <c r="F89" s="310" t="s">
        <v>53</v>
      </c>
      <c r="G89" s="312"/>
    </row>
    <row r="90" spans="1:12" ht="27" customHeight="1" thickBot="1" x14ac:dyDescent="0.5">
      <c r="A90" s="67" t="s">
        <v>54</v>
      </c>
      <c r="B90" s="68">
        <v>10</v>
      </c>
      <c r="C90" s="150" t="s">
        <v>126</v>
      </c>
      <c r="D90" s="70" t="s">
        <v>56</v>
      </c>
      <c r="E90" s="71" t="s">
        <v>57</v>
      </c>
      <c r="F90" s="70" t="s">
        <v>56</v>
      </c>
      <c r="G90" s="151" t="s">
        <v>57</v>
      </c>
      <c r="I90" s="73" t="s">
        <v>58</v>
      </c>
    </row>
    <row r="91" spans="1:12" ht="26.25" customHeight="1" x14ac:dyDescent="0.45">
      <c r="A91" s="67" t="s">
        <v>59</v>
      </c>
      <c r="B91" s="68">
        <v>20</v>
      </c>
      <c r="C91" s="152">
        <v>1</v>
      </c>
      <c r="D91" s="75">
        <v>0.40939999999999999</v>
      </c>
      <c r="E91" s="76">
        <f>IF(ISBLANK(D91),"-",$D$101/$D$98*D91)</f>
        <v>0.39692742879059878</v>
      </c>
      <c r="F91" s="75">
        <v>0.39760000000000001</v>
      </c>
      <c r="G91" s="77">
        <f>IF(ISBLANK(F91),"-",$D$101/$F$98*F91)</f>
        <v>0.39771247308738922</v>
      </c>
      <c r="I91" s="78"/>
    </row>
    <row r="92" spans="1:12" ht="26.25" customHeight="1" x14ac:dyDescent="0.45">
      <c r="A92" s="67" t="s">
        <v>60</v>
      </c>
      <c r="B92" s="68">
        <v>1</v>
      </c>
      <c r="C92" s="97">
        <v>2</v>
      </c>
      <c r="D92" s="80">
        <v>0.40849999999999997</v>
      </c>
      <c r="E92" s="81">
        <f>IF(ISBLANK(D92),"-",$D$101/$D$98*D92)</f>
        <v>0.39605484773072691</v>
      </c>
      <c r="F92" s="80">
        <v>0.39739999999999998</v>
      </c>
      <c r="G92" s="82">
        <f>IF(ISBLANK(F92),"-",$D$101/$F$98*F92)</f>
        <v>0.39751241651138947</v>
      </c>
      <c r="I92" s="313">
        <f>ABS((F96/D96*D95)-F95)/D95</f>
        <v>2.9415157322109594E-3</v>
      </c>
    </row>
    <row r="93" spans="1:12" ht="26.25" customHeight="1" x14ac:dyDescent="0.45">
      <c r="A93" s="67" t="s">
        <v>61</v>
      </c>
      <c r="B93" s="68">
        <v>1</v>
      </c>
      <c r="C93" s="97">
        <v>3</v>
      </c>
      <c r="D93" s="80">
        <v>0.4088</v>
      </c>
      <c r="E93" s="81">
        <f>IF(ISBLANK(D93),"-",$D$101/$D$98*D93)</f>
        <v>0.39634570808401753</v>
      </c>
      <c r="F93" s="80">
        <v>0.39760000000000001</v>
      </c>
      <c r="G93" s="82">
        <f>IF(ISBLANK(F93),"-",$D$101/$F$98*F93)</f>
        <v>0.39771247308738922</v>
      </c>
      <c r="I93" s="313"/>
    </row>
    <row r="94" spans="1:12" ht="27" customHeight="1" thickBot="1" x14ac:dyDescent="0.5">
      <c r="A94" s="67" t="s">
        <v>62</v>
      </c>
      <c r="B94" s="68">
        <v>1</v>
      </c>
      <c r="C94" s="153">
        <v>4</v>
      </c>
      <c r="D94" s="84"/>
      <c r="E94" s="85" t="str">
        <f>IF(ISBLANK(D94),"-",$D$101/$D$98*D94)</f>
        <v>-</v>
      </c>
      <c r="F94" s="154"/>
      <c r="G94" s="86" t="str">
        <f>IF(ISBLANK(F94),"-",$D$101/$F$98*F94)</f>
        <v>-</v>
      </c>
      <c r="I94" s="87"/>
    </row>
    <row r="95" spans="1:12" ht="27" customHeight="1" thickBot="1" x14ac:dyDescent="0.5">
      <c r="A95" s="67" t="s">
        <v>63</v>
      </c>
      <c r="B95" s="68">
        <v>1</v>
      </c>
      <c r="C95" s="52" t="s">
        <v>64</v>
      </c>
      <c r="D95" s="155">
        <f>AVERAGE(D91:D94)</f>
        <v>0.40889999999999999</v>
      </c>
      <c r="E95" s="90">
        <f>AVERAGE(E91:E94)</f>
        <v>0.39644266153511443</v>
      </c>
      <c r="F95" s="156">
        <f>AVERAGE(F91:F94)</f>
        <v>0.39753333333333329</v>
      </c>
      <c r="G95" s="157">
        <f>AVERAGE(G91:G94)</f>
        <v>0.39764578756205599</v>
      </c>
    </row>
    <row r="96" spans="1:12" ht="26.25" customHeight="1" x14ac:dyDescent="0.45">
      <c r="A96" s="67" t="s">
        <v>65</v>
      </c>
      <c r="B96" s="53">
        <v>1</v>
      </c>
      <c r="C96" s="158" t="s">
        <v>105</v>
      </c>
      <c r="D96" s="159">
        <v>20.82</v>
      </c>
      <c r="E96" s="40"/>
      <c r="F96" s="94">
        <v>20.18</v>
      </c>
    </row>
    <row r="97" spans="1:10" ht="26.25" customHeight="1" x14ac:dyDescent="0.45">
      <c r="A97" s="67" t="s">
        <v>67</v>
      </c>
      <c r="B97" s="53">
        <v>1</v>
      </c>
      <c r="C97" s="160" t="s">
        <v>106</v>
      </c>
      <c r="D97" s="161">
        <f>D96*$B$87</f>
        <v>20.82</v>
      </c>
      <c r="E97" s="97"/>
      <c r="F97" s="96">
        <f>F96*$B$87</f>
        <v>20.18</v>
      </c>
    </row>
    <row r="98" spans="1:10" ht="19.5" customHeight="1" thickBot="1" x14ac:dyDescent="0.4">
      <c r="A98" s="67" t="s">
        <v>69</v>
      </c>
      <c r="B98" s="97">
        <f>(B97/B96)*(B95/B94)*(B93/B92)*(B91/B90)*B89</f>
        <v>200</v>
      </c>
      <c r="C98" s="160" t="s">
        <v>107</v>
      </c>
      <c r="D98" s="162">
        <f>D97*$B$83/100</f>
        <v>20.628456</v>
      </c>
      <c r="E98" s="99"/>
      <c r="F98" s="98">
        <f>F97*$B$83/100</f>
        <v>19.994343999999998</v>
      </c>
    </row>
    <row r="99" spans="1:10" ht="19.5" customHeight="1" thickBot="1" x14ac:dyDescent="0.4">
      <c r="A99" s="314" t="s">
        <v>71</v>
      </c>
      <c r="B99" s="325"/>
      <c r="C99" s="160" t="s">
        <v>72</v>
      </c>
      <c r="D99" s="163">
        <f>D98/$B$98</f>
        <v>0.10314228</v>
      </c>
      <c r="E99" s="99"/>
      <c r="F99" s="102">
        <f>F98/$B$98</f>
        <v>9.9971719999999986E-2</v>
      </c>
      <c r="H99" s="92"/>
    </row>
    <row r="100" spans="1:10" ht="19.5" customHeight="1" thickBot="1" x14ac:dyDescent="0.4">
      <c r="A100" s="316"/>
      <c r="B100" s="326"/>
      <c r="C100" s="160" t="s">
        <v>73</v>
      </c>
      <c r="D100" s="164">
        <f>$B$56/$B$116</f>
        <v>0.1</v>
      </c>
      <c r="F100" s="107"/>
      <c r="G100" s="165"/>
      <c r="H100" s="92"/>
    </row>
    <row r="101" spans="1:10" ht="18" x14ac:dyDescent="0.35">
      <c r="C101" s="160" t="s">
        <v>74</v>
      </c>
      <c r="D101" s="161">
        <f>D100*$B$98</f>
        <v>20</v>
      </c>
      <c r="F101" s="107"/>
      <c r="H101" s="92"/>
    </row>
    <row r="102" spans="1:10" ht="19.5" customHeight="1" thickBot="1" x14ac:dyDescent="0.4">
      <c r="C102" s="166" t="s">
        <v>75</v>
      </c>
      <c r="D102" s="167">
        <f>D101/B34</f>
        <v>20</v>
      </c>
      <c r="F102" s="111"/>
      <c r="H102" s="92"/>
      <c r="J102" s="168"/>
    </row>
    <row r="103" spans="1:10" ht="18" x14ac:dyDescent="0.35">
      <c r="C103" s="169" t="s">
        <v>127</v>
      </c>
      <c r="D103" s="333">
        <f>AVERAGE(E91:E94,G91:G94)</f>
        <v>0.39704422454858523</v>
      </c>
      <c r="F103" s="111"/>
      <c r="G103" s="165"/>
      <c r="H103" s="92"/>
      <c r="J103" s="170"/>
    </row>
    <row r="104" spans="1:10" ht="18" x14ac:dyDescent="0.35">
      <c r="C104" s="143" t="s">
        <v>77</v>
      </c>
      <c r="D104" s="171">
        <f>STDEV(E91:E94,G91:G94)/D103</f>
        <v>1.8136619671475286E-3</v>
      </c>
      <c r="F104" s="111"/>
      <c r="H104" s="92"/>
      <c r="J104" s="170"/>
    </row>
    <row r="105" spans="1:10" ht="19.5" customHeight="1" thickBot="1" x14ac:dyDescent="0.4">
      <c r="C105" s="145" t="s">
        <v>14</v>
      </c>
      <c r="D105" s="172">
        <f>COUNT(E91:E94,G91:G94)</f>
        <v>6</v>
      </c>
      <c r="E105" s="210">
        <f>D113/D103*D100*B116/200</f>
        <v>2.5022401500224518</v>
      </c>
      <c r="F105" s="111"/>
      <c r="H105" s="92"/>
      <c r="J105" s="170"/>
    </row>
    <row r="106" spans="1:10" ht="19.5" customHeight="1" thickBot="1" x14ac:dyDescent="0.4">
      <c r="A106" s="115"/>
      <c r="B106" s="115"/>
      <c r="C106" s="115"/>
      <c r="D106" s="115"/>
      <c r="E106" s="115"/>
    </row>
    <row r="107" spans="1:10" ht="26.25" customHeight="1" x14ac:dyDescent="0.45">
      <c r="A107" s="65" t="s">
        <v>108</v>
      </c>
      <c r="B107" s="66">
        <v>500</v>
      </c>
      <c r="C107" s="148" t="s">
        <v>114</v>
      </c>
      <c r="D107" s="173" t="s">
        <v>56</v>
      </c>
      <c r="E107" s="174" t="s">
        <v>109</v>
      </c>
      <c r="F107" s="175" t="s">
        <v>110</v>
      </c>
    </row>
    <row r="108" spans="1:10" ht="26.25" customHeight="1" x14ac:dyDescent="0.45">
      <c r="A108" s="67" t="s">
        <v>111</v>
      </c>
      <c r="B108" s="68">
        <v>2</v>
      </c>
      <c r="C108" s="176">
        <v>1</v>
      </c>
      <c r="D108" s="331">
        <v>0.40160000000000001</v>
      </c>
      <c r="E108" s="177">
        <f t="shared" ref="E108:E113" si="1">IF(ISBLANK(D108),"-",D108/$D$103*$D$100*$B$116)</f>
        <v>505.73711336135722</v>
      </c>
      <c r="F108" s="178">
        <f t="shared" ref="F108:F113" si="2">IF(ISBLANK(D108), "-", E108/$B$56)</f>
        <v>1.0114742267227144</v>
      </c>
    </row>
    <row r="109" spans="1:10" ht="26.25" customHeight="1" x14ac:dyDescent="0.45">
      <c r="A109" s="67" t="s">
        <v>87</v>
      </c>
      <c r="B109" s="68">
        <v>20</v>
      </c>
      <c r="C109" s="176">
        <v>2</v>
      </c>
      <c r="D109" s="331">
        <v>0.3982</v>
      </c>
      <c r="E109" s="179">
        <f t="shared" si="1"/>
        <v>501.45547445341748</v>
      </c>
      <c r="F109" s="180">
        <f t="shared" si="2"/>
        <v>1.0029109489068349</v>
      </c>
    </row>
    <row r="110" spans="1:10" ht="26.25" customHeight="1" x14ac:dyDescent="0.45">
      <c r="A110" s="67" t="s">
        <v>88</v>
      </c>
      <c r="B110" s="68">
        <v>1</v>
      </c>
      <c r="C110" s="176">
        <v>3</v>
      </c>
      <c r="D110" s="331">
        <v>0.3846</v>
      </c>
      <c r="E110" s="179">
        <f t="shared" si="1"/>
        <v>484.32891882165831</v>
      </c>
      <c r="F110" s="180">
        <f t="shared" si="2"/>
        <v>0.96865783764331659</v>
      </c>
    </row>
    <row r="111" spans="1:10" ht="26.25" customHeight="1" x14ac:dyDescent="0.45">
      <c r="A111" s="67" t="s">
        <v>89</v>
      </c>
      <c r="B111" s="68">
        <v>1</v>
      </c>
      <c r="C111" s="176">
        <v>4</v>
      </c>
      <c r="D111" s="331">
        <v>0.40400000000000003</v>
      </c>
      <c r="E111" s="179">
        <f t="shared" si="1"/>
        <v>508.75944670813828</v>
      </c>
      <c r="F111" s="180">
        <f t="shared" si="2"/>
        <v>1.0175188934162767</v>
      </c>
    </row>
    <row r="112" spans="1:10" ht="26.25" customHeight="1" x14ac:dyDescent="0.45">
      <c r="A112" s="67" t="s">
        <v>90</v>
      </c>
      <c r="B112" s="68">
        <v>1</v>
      </c>
      <c r="C112" s="176">
        <v>5</v>
      </c>
      <c r="D112" s="331">
        <v>0.39989999999999998</v>
      </c>
      <c r="E112" s="179">
        <f t="shared" si="1"/>
        <v>503.59629390738729</v>
      </c>
      <c r="F112" s="180">
        <f t="shared" si="2"/>
        <v>1.0071925878147745</v>
      </c>
    </row>
    <row r="113" spans="1:10" ht="26.25" customHeight="1" x14ac:dyDescent="0.45">
      <c r="A113" s="67" t="s">
        <v>92</v>
      </c>
      <c r="B113" s="68">
        <v>1</v>
      </c>
      <c r="C113" s="181">
        <v>6</v>
      </c>
      <c r="D113" s="332">
        <v>0.39739999999999998</v>
      </c>
      <c r="E113" s="182">
        <f t="shared" si="1"/>
        <v>500.44803000449036</v>
      </c>
      <c r="F113" s="183">
        <f t="shared" si="2"/>
        <v>1.0008960600089807</v>
      </c>
    </row>
    <row r="114" spans="1:10" ht="26.25" customHeight="1" x14ac:dyDescent="0.45">
      <c r="A114" s="67" t="s">
        <v>93</v>
      </c>
      <c r="B114" s="68">
        <v>1</v>
      </c>
      <c r="C114" s="176"/>
      <c r="D114" s="97"/>
      <c r="E114" s="40"/>
      <c r="F114" s="184"/>
    </row>
    <row r="115" spans="1:10" ht="26.25" customHeight="1" x14ac:dyDescent="0.45">
      <c r="A115" s="67" t="s">
        <v>94</v>
      </c>
      <c r="B115" s="68">
        <v>1</v>
      </c>
      <c r="C115" s="176"/>
      <c r="D115" s="211" t="s">
        <v>64</v>
      </c>
      <c r="E115" s="185">
        <f>AVERAGE(E108:E113)</f>
        <v>500.72087954274144</v>
      </c>
      <c r="F115" s="186">
        <f>AVERAGE(F108:F113)</f>
        <v>1.0014417590854829</v>
      </c>
    </row>
    <row r="116" spans="1:10" ht="27" customHeight="1" thickBot="1" x14ac:dyDescent="0.5">
      <c r="A116" s="67" t="s">
        <v>95</v>
      </c>
      <c r="B116" s="79">
        <f>(B115/B114)*(B113/B112)*(B111/B110)*(B109/B108)*B107</f>
        <v>5000</v>
      </c>
      <c r="C116" s="187"/>
      <c r="D116" s="212" t="s">
        <v>77</v>
      </c>
      <c r="E116" s="188">
        <f>STDEV(E108:E113)/E115</f>
        <v>1.7118472425032002E-2</v>
      </c>
      <c r="F116" s="188">
        <f>STDEV(F108:F113)/F115</f>
        <v>1.7118472425032012E-2</v>
      </c>
      <c r="I116" s="40"/>
    </row>
    <row r="117" spans="1:10" ht="27" customHeight="1" thickBot="1" x14ac:dyDescent="0.5">
      <c r="A117" s="314" t="s">
        <v>71</v>
      </c>
      <c r="B117" s="315"/>
      <c r="C117" s="189"/>
      <c r="D117" s="213" t="s">
        <v>14</v>
      </c>
      <c r="E117" s="190">
        <f>COUNT(E108:E113)</f>
        <v>6</v>
      </c>
      <c r="F117" s="190">
        <f>COUNT(F108:F113)</f>
        <v>6</v>
      </c>
      <c r="I117" s="40"/>
      <c r="J117" s="170"/>
    </row>
    <row r="118" spans="1:10" ht="19.5" customHeight="1" thickBot="1" x14ac:dyDescent="0.4">
      <c r="A118" s="316"/>
      <c r="B118" s="317"/>
      <c r="C118" s="40"/>
      <c r="D118" s="40"/>
      <c r="E118" s="40"/>
      <c r="F118" s="97"/>
      <c r="G118" s="40"/>
      <c r="H118" s="40"/>
      <c r="I118" s="40"/>
    </row>
    <row r="119" spans="1:10" ht="18" x14ac:dyDescent="0.35">
      <c r="A119" s="191"/>
      <c r="B119" s="63"/>
      <c r="C119" s="40"/>
      <c r="D119" s="40"/>
      <c r="E119" s="40"/>
      <c r="F119" s="97"/>
      <c r="G119" s="40"/>
      <c r="H119" s="40"/>
      <c r="I119" s="40"/>
    </row>
    <row r="120" spans="1:10" ht="26.25" customHeight="1" x14ac:dyDescent="0.45">
      <c r="A120" s="51" t="s">
        <v>98</v>
      </c>
      <c r="B120" s="52" t="s">
        <v>112</v>
      </c>
      <c r="C120" s="309" t="str">
        <f>B20</f>
        <v>Acetyl salicylic acid</v>
      </c>
      <c r="D120" s="309"/>
      <c r="E120" s="40" t="s">
        <v>113</v>
      </c>
      <c r="F120" s="40"/>
      <c r="G120" s="147">
        <f>F115</f>
        <v>1.0014417590854829</v>
      </c>
      <c r="H120" s="40"/>
      <c r="I120" s="40"/>
    </row>
    <row r="121" spans="1:10" ht="19.5" customHeight="1" thickBot="1" x14ac:dyDescent="0.4">
      <c r="A121" s="192"/>
      <c r="B121" s="192"/>
      <c r="C121" s="193"/>
      <c r="D121" s="193"/>
      <c r="E121" s="193"/>
      <c r="F121" s="193"/>
      <c r="G121" s="193"/>
      <c r="H121" s="193"/>
    </row>
    <row r="122" spans="1:10" ht="18" x14ac:dyDescent="0.35">
      <c r="B122" s="327" t="s">
        <v>20</v>
      </c>
      <c r="C122" s="327"/>
      <c r="E122" s="150" t="s">
        <v>21</v>
      </c>
      <c r="F122" s="194"/>
      <c r="G122" s="327" t="s">
        <v>22</v>
      </c>
      <c r="H122" s="327"/>
    </row>
    <row r="123" spans="1:10" ht="69.900000000000006" customHeight="1" x14ac:dyDescent="0.35">
      <c r="A123" s="51" t="s">
        <v>23</v>
      </c>
      <c r="B123" s="195"/>
      <c r="C123" s="195"/>
      <c r="E123" s="195"/>
      <c r="F123" s="40"/>
      <c r="G123" s="195"/>
      <c r="H123" s="195"/>
    </row>
    <row r="124" spans="1:10" ht="69.900000000000006" customHeight="1" x14ac:dyDescent="0.35">
      <c r="A124" s="51" t="s">
        <v>24</v>
      </c>
      <c r="B124" s="196"/>
      <c r="C124" s="196"/>
      <c r="E124" s="196"/>
      <c r="F124" s="40"/>
      <c r="G124" s="197"/>
      <c r="H124" s="197"/>
    </row>
    <row r="125" spans="1:10" ht="18" x14ac:dyDescent="0.35">
      <c r="A125" s="97"/>
      <c r="B125" s="97"/>
      <c r="C125" s="97"/>
      <c r="D125" s="97"/>
      <c r="E125" s="97"/>
      <c r="F125" s="99"/>
      <c r="G125" s="97"/>
      <c r="H125" s="97"/>
      <c r="I125" s="40"/>
    </row>
    <row r="126" spans="1:10" ht="18" x14ac:dyDescent="0.35">
      <c r="A126" s="97"/>
      <c r="B126" s="97"/>
      <c r="C126" s="97"/>
      <c r="D126" s="97"/>
      <c r="E126" s="97"/>
      <c r="F126" s="99"/>
      <c r="G126" s="97"/>
      <c r="H126" s="97"/>
      <c r="I126" s="40"/>
    </row>
    <row r="127" spans="1:10" ht="18" x14ac:dyDescent="0.35">
      <c r="A127" s="97"/>
      <c r="B127" s="97"/>
      <c r="C127" s="97"/>
      <c r="D127" s="97"/>
      <c r="E127" s="97"/>
      <c r="F127" s="99"/>
      <c r="G127" s="97"/>
      <c r="H127" s="97"/>
      <c r="I127" s="40"/>
    </row>
    <row r="128" spans="1:10" ht="18" x14ac:dyDescent="0.35">
      <c r="A128" s="97"/>
      <c r="B128" s="97"/>
      <c r="C128" s="97"/>
      <c r="D128" s="97"/>
      <c r="E128" s="97"/>
      <c r="F128" s="99"/>
      <c r="G128" s="97"/>
      <c r="H128" s="97"/>
      <c r="I128" s="40"/>
    </row>
    <row r="129" spans="1:9" ht="18" x14ac:dyDescent="0.35">
      <c r="A129" s="97"/>
      <c r="B129" s="97"/>
      <c r="C129" s="97"/>
      <c r="D129" s="97"/>
      <c r="E129" s="97"/>
      <c r="F129" s="99"/>
      <c r="G129" s="97"/>
      <c r="H129" s="97"/>
      <c r="I129" s="40"/>
    </row>
    <row r="130" spans="1:9" ht="18" x14ac:dyDescent="0.35">
      <c r="A130" s="97"/>
      <c r="B130" s="97"/>
      <c r="C130" s="97"/>
      <c r="D130" s="97"/>
      <c r="E130" s="97"/>
      <c r="F130" s="99"/>
      <c r="G130" s="97"/>
      <c r="H130" s="97"/>
      <c r="I130" s="40"/>
    </row>
    <row r="131" spans="1:9" ht="18" x14ac:dyDescent="0.35">
      <c r="A131" s="97"/>
      <c r="B131" s="97"/>
      <c r="C131" s="97"/>
      <c r="D131" s="97"/>
      <c r="E131" s="97"/>
      <c r="F131" s="99"/>
      <c r="G131" s="97"/>
      <c r="H131" s="97"/>
      <c r="I131" s="40"/>
    </row>
    <row r="132" spans="1:9" ht="18" x14ac:dyDescent="0.35">
      <c r="A132" s="97"/>
      <c r="B132" s="97"/>
      <c r="C132" s="97"/>
      <c r="D132" s="97"/>
      <c r="E132" s="97"/>
      <c r="F132" s="99"/>
      <c r="G132" s="97"/>
      <c r="H132" s="97"/>
      <c r="I132" s="40"/>
    </row>
    <row r="133" spans="1:9" ht="18" x14ac:dyDescent="0.35">
      <c r="A133" s="97"/>
      <c r="B133" s="97"/>
      <c r="C133" s="97"/>
      <c r="D133" s="97"/>
      <c r="E133" s="97"/>
      <c r="F133" s="99"/>
      <c r="G133" s="97"/>
      <c r="H133" s="97"/>
      <c r="I133" s="40"/>
    </row>
    <row r="250" spans="1:1" x14ac:dyDescent="0.3">
      <c r="A250" s="3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 </vt:lpstr>
      <vt:lpstr>Aspirin</vt:lpstr>
      <vt:lpstr>Aspirin!Print_Area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2016-05-20T13:21:54Z</cp:lastPrinted>
  <dcterms:created xsi:type="dcterms:W3CDTF">2005-07-05T10:19:27Z</dcterms:created>
  <dcterms:modified xsi:type="dcterms:W3CDTF">2016-05-20T13:24:06Z</dcterms:modified>
</cp:coreProperties>
</file>