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 activeTab="2"/>
  </bookViews>
  <sheets>
    <sheet name="SST " sheetId="5" r:id="rId1"/>
    <sheet name="Uniformity" sheetId="2" r:id="rId2"/>
    <sheet name="Levonorgestrel 1" sheetId="4" r:id="rId3"/>
  </sheets>
  <externalReferences>
    <externalReference r:id="rId4"/>
  </externalReferences>
  <definedNames>
    <definedName name="_xlnm.Print_Area" localSheetId="2">'Levonorgestrel 1'!$A$1:$I$208</definedName>
    <definedName name="_xlnm.Print_Area" localSheetId="1">Uniformity!$A$1:$G$60</definedName>
  </definedNames>
  <calcPr calcId="145621"/>
</workbook>
</file>

<file path=xl/calcChain.xml><?xml version="1.0" encoding="utf-8"?>
<calcChain xmlns="http://schemas.openxmlformats.org/spreadsheetml/2006/main">
  <c r="E51" i="5" l="1"/>
  <c r="E30" i="5"/>
  <c r="F30" i="5"/>
  <c r="B20" i="5" l="1"/>
  <c r="B18" i="5"/>
  <c r="B19" i="5"/>
  <c r="B17" i="5"/>
  <c r="B53" i="5"/>
  <c r="D51" i="5"/>
  <c r="C51" i="5"/>
  <c r="B51" i="5"/>
  <c r="B52" i="5" s="1"/>
  <c r="B42" i="5"/>
  <c r="B41" i="5"/>
  <c r="B40" i="5"/>
  <c r="B39" i="5"/>
  <c r="B32" i="5"/>
  <c r="D30" i="5"/>
  <c r="C30" i="5"/>
  <c r="B30" i="5"/>
  <c r="B31" i="5" s="1"/>
  <c r="B89" i="4"/>
  <c r="B88" i="4"/>
  <c r="B87" i="4"/>
  <c r="B57" i="4" l="1"/>
  <c r="C129" i="4"/>
  <c r="B125" i="4"/>
  <c r="D109" i="4" s="1"/>
  <c r="B107" i="4"/>
  <c r="F106" i="4"/>
  <c r="D106" i="4"/>
  <c r="F104" i="4"/>
  <c r="D104" i="4"/>
  <c r="G103" i="4"/>
  <c r="E103" i="4"/>
  <c r="B96" i="4"/>
  <c r="B90" i="4"/>
  <c r="B91" i="4"/>
  <c r="C74" i="4"/>
  <c r="B67" i="4"/>
  <c r="C56" i="4"/>
  <c r="B55" i="4"/>
  <c r="B45" i="4"/>
  <c r="D48" i="4" s="1"/>
  <c r="D49" i="4" s="1"/>
  <c r="F44" i="4"/>
  <c r="D44" i="4"/>
  <c r="F42" i="4"/>
  <c r="D42" i="4"/>
  <c r="G41" i="4"/>
  <c r="E41" i="4"/>
  <c r="B34" i="4"/>
  <c r="B30" i="4"/>
  <c r="D50" i="2"/>
  <c r="C49" i="2"/>
  <c r="B49" i="2"/>
  <c r="C46" i="2"/>
  <c r="C45" i="2"/>
  <c r="D43" i="2"/>
  <c r="D42" i="2"/>
  <c r="D41" i="2"/>
  <c r="D39" i="2"/>
  <c r="D38" i="2"/>
  <c r="D37" i="2"/>
  <c r="D35" i="2"/>
  <c r="D34" i="2"/>
  <c r="D33" i="2"/>
  <c r="D31" i="2"/>
  <c r="D30" i="2"/>
  <c r="D29" i="2"/>
  <c r="D27" i="2"/>
  <c r="D26" i="2"/>
  <c r="D25" i="2"/>
  <c r="C19" i="2"/>
  <c r="D107" i="4" l="1"/>
  <c r="D108" i="4" s="1"/>
  <c r="F107" i="4"/>
  <c r="F108" i="4" s="1"/>
  <c r="D110" i="4"/>
  <c r="G39" i="4"/>
  <c r="G38" i="4"/>
  <c r="G40" i="4"/>
  <c r="F45" i="4"/>
  <c r="F46" i="4" s="1"/>
  <c r="D45" i="4"/>
  <c r="D46" i="4" s="1"/>
  <c r="B21" i="5" s="1"/>
  <c r="C50" i="2"/>
  <c r="D24" i="2"/>
  <c r="D28" i="2"/>
  <c r="D32" i="2"/>
  <c r="D36" i="2"/>
  <c r="D40" i="2"/>
  <c r="D49" i="2"/>
  <c r="E38" i="4" l="1"/>
  <c r="E40" i="4"/>
  <c r="E39" i="4"/>
  <c r="G100" i="4"/>
  <c r="G101" i="4"/>
  <c r="G42" i="4"/>
  <c r="E102" i="4"/>
  <c r="D111" i="4"/>
  <c r="E101" i="4"/>
  <c r="G102" i="4"/>
  <c r="G104" i="4"/>
  <c r="E100" i="4"/>
  <c r="E42" i="4" l="1"/>
  <c r="D52" i="4"/>
  <c r="D50" i="4"/>
  <c r="E67" i="4" s="1"/>
  <c r="G67" i="4" s="1"/>
  <c r="D51" i="4"/>
  <c r="E104" i="4"/>
  <c r="D114" i="4"/>
  <c r="D112" i="4"/>
  <c r="E66" i="4" l="1"/>
  <c r="G66" i="4" s="1"/>
  <c r="E59" i="4"/>
  <c r="G59" i="4" s="1"/>
  <c r="E68" i="4"/>
  <c r="G68" i="4" s="1"/>
  <c r="E63" i="4"/>
  <c r="G63" i="4" s="1"/>
  <c r="E65" i="4"/>
  <c r="G65" i="4" s="1"/>
  <c r="E62" i="4"/>
  <c r="G62" i="4" s="1"/>
  <c r="E60" i="4"/>
  <c r="G60" i="4" s="1"/>
  <c r="E64" i="4"/>
  <c r="G64" i="4" s="1"/>
  <c r="E61" i="4"/>
  <c r="G61" i="4" s="1"/>
  <c r="D113" i="4"/>
  <c r="E121" i="4"/>
  <c r="F121" i="4" s="1"/>
  <c r="E117" i="4"/>
  <c r="F117" i="4" s="1"/>
  <c r="E120" i="4"/>
  <c r="F120" i="4" s="1"/>
  <c r="E119" i="4"/>
  <c r="F119" i="4" s="1"/>
  <c r="E122" i="4"/>
  <c r="F122" i="4" s="1"/>
  <c r="E118" i="4"/>
  <c r="F118" i="4" s="1"/>
  <c r="C81" i="4" l="1"/>
  <c r="G72" i="4"/>
  <c r="G70" i="4"/>
  <c r="G71" i="4" s="1"/>
  <c r="E70" i="4"/>
  <c r="F63" i="4" s="1"/>
  <c r="E72" i="4"/>
  <c r="F126" i="4"/>
  <c r="F124" i="4"/>
  <c r="G129" i="4" s="1"/>
  <c r="C79" i="4" l="1"/>
  <c r="G74" i="4"/>
  <c r="C82" i="4"/>
  <c r="C83" i="4" s="1"/>
  <c r="F66" i="4"/>
  <c r="F62" i="4"/>
  <c r="F68" i="4"/>
  <c r="F61" i="4"/>
  <c r="F59" i="4"/>
  <c r="E71" i="4"/>
  <c r="F67" i="4"/>
  <c r="F60" i="4"/>
  <c r="F65" i="4"/>
  <c r="F64" i="4"/>
  <c r="F125" i="4"/>
  <c r="F70" i="4" l="1"/>
  <c r="F71" i="4" s="1"/>
  <c r="F72" i="4"/>
</calcChain>
</file>

<file path=xl/sharedStrings.xml><?xml version="1.0" encoding="utf-8"?>
<sst xmlns="http://schemas.openxmlformats.org/spreadsheetml/2006/main" count="232" uniqueCount="130">
  <si>
    <t>HPLC System Suitability Report</t>
  </si>
  <si>
    <t>Analysis Data</t>
  </si>
  <si>
    <t>Assay</t>
  </si>
  <si>
    <t>Sample(s)</t>
  </si>
  <si>
    <t>Reference Substance:</t>
  </si>
  <si>
    <t>NORPIL 1 TABLETS</t>
  </si>
  <si>
    <t>% age Purity:</t>
  </si>
  <si>
    <t>NDQD201601646</t>
  </si>
  <si>
    <t>Weight (mg):</t>
  </si>
  <si>
    <t>Levonorgestral</t>
  </si>
  <si>
    <t>Standard Conc (mg/mL):</t>
  </si>
  <si>
    <t>Each tablet contains: Levonorgesterol 1.5 mg</t>
  </si>
  <si>
    <t>2016-01-15 07:08:37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</si>
  <si>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</si>
  <si>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</si>
  <si>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</si>
  <si>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</si>
  <si>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</si>
  <si>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</si>
  <si>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</si>
  <si>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</si>
  <si>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</si>
  <si>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</si>
  <si>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</si>
  <si>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</si>
  <si>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</si>
  <si>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</si>
  <si>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</si>
  <si>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</si>
  <si>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</si>
  <si>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</si>
  <si>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</si>
  <si>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</si>
  <si>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</si>
  <si>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</si>
  <si>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</si>
  <si>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</si>
  <si>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</si>
  <si>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</si>
  <si>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</si>
  <si>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</si>
  <si>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</si>
  <si>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</si>
  <si>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</si>
  <si>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</si>
  <si>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</si>
  <si>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</si>
  <si>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</si>
  <si>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</si>
  <si>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</si>
  <si>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</si>
  <si>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</si>
  <si>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</si>
  <si>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</si>
  <si>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</si>
  <si>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</si>
  <si>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</si>
  <si>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</si>
  <si>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</si>
  <si>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</si>
  <si>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</si>
  <si>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</si>
  <si>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</si>
  <si>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</si>
  <si>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</si>
  <si>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</si>
  <si>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</si>
  <si>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</si>
  <si>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</si>
  <si>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</si>
  <si>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</si>
  <si>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</si>
  <si>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</si>
  <si>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</si>
  <si>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</si>
  <si>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</si>
  <si>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</si>
  <si>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</si>
  <si>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</si>
  <si>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</si>
  <si>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</si>
  <si>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</si>
  <si>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</si>
  <si>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</si>
  <si>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</si>
  <si>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</si>
  <si>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</si>
  <si>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</si>
  <si>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</si>
  <si>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</si>
  <si>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</si>
  <si>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</si>
  <si>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</si>
  <si>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</si>
  <si>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</si>
  <si>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</si>
  <si>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Amt of RS (mg):</t>
  </si>
  <si>
    <t>Amt of RS as free base (mg):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</si>
  <si>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</si>
  <si>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</si>
  <si>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</si>
  <si>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</si>
  <si>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</si>
  <si>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</si>
  <si>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If correction for water content is NOT needed, enter 0</t>
  </si>
  <si>
    <t>Initial Standard dilution (mL):</t>
  </si>
  <si>
    <t>Desired Concetration (mg/mL):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</si>
  <si>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</si>
  <si>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</si>
  <si>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</si>
  <si>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</si>
  <si>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</si>
  <si>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</si>
  <si>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</si>
  <si>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</si>
  <si>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</si>
  <si>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</si>
  <si>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</si>
  <si>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</si>
  <si>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</si>
  <si>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Book Antiqua"/>
        <family val="1"/>
      </rPr>
      <t xml:space="preserve"> 15)</t>
    </r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</si>
  <si>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</si>
  <si>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</si>
  <si>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tablet No.</t>
  </si>
  <si>
    <t>levonorgetrel</t>
  </si>
  <si>
    <t>WRS/L34-1</t>
  </si>
  <si>
    <t>30th March 2016</t>
  </si>
  <si>
    <t>7th march 2016</t>
  </si>
  <si>
    <t xml:space="preserve">Levonorgestrel 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</si>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</sst>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0.0\ &quot;%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4"/>
      <color rgb="FF000000"/>
      <name val="Calibri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312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left"/>
      <protection locked="0"/>
    </xf>
    <xf numFmtId="0" fontId="14" fillId="2" borderId="0" xfId="0" applyFont="1" applyFill="1"/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7" fillId="2" borderId="0" xfId="0" applyFont="1" applyFill="1"/>
    <xf numFmtId="0" fontId="12" fillId="2" borderId="0" xfId="0" applyFont="1" applyFill="1" applyAlignment="1">
      <alignment horizontal="center"/>
    </xf>
    <xf numFmtId="0" fontId="15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54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32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3" fillId="3" borderId="41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29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3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55" xfId="0" applyFont="1" applyFill="1" applyBorder="1" applyAlignment="1">
      <alignment horizontal="center"/>
    </xf>
    <xf numFmtId="0" fontId="12" fillId="7" borderId="50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51" xfId="0" applyFont="1" applyFill="1" applyBorder="1" applyAlignment="1">
      <alignment horizontal="center" wrapText="1"/>
    </xf>
    <xf numFmtId="0" fontId="12" fillId="7" borderId="22" xfId="0" applyFont="1" applyFill="1" applyBorder="1" applyAlignment="1">
      <alignment horizontal="center" wrapText="1"/>
    </xf>
    <xf numFmtId="0" fontId="11" fillId="2" borderId="29" xfId="0" applyFont="1" applyFill="1" applyBorder="1" applyAlignment="1">
      <alignment horizontal="center"/>
    </xf>
    <xf numFmtId="2" fontId="11" fillId="2" borderId="26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28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2" fontId="11" fillId="2" borderId="38" xfId="0" applyNumberFormat="1" applyFont="1" applyFill="1" applyBorder="1" applyAlignment="1">
      <alignment horizontal="center"/>
    </xf>
    <xf numFmtId="2" fontId="11" fillId="2" borderId="56" xfId="0" applyNumberFormat="1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4" xfId="0" applyFont="1" applyFill="1" applyBorder="1"/>
    <xf numFmtId="0" fontId="11" fillId="2" borderId="23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2" fontId="13" fillId="5" borderId="27" xfId="0" applyNumberFormat="1" applyFont="1" applyFill="1" applyBorder="1" applyAlignment="1">
      <alignment horizontal="center"/>
    </xf>
    <xf numFmtId="10" fontId="12" fillId="6" borderId="27" xfId="0" applyNumberFormat="1" applyFont="1" applyFill="1" applyBorder="1" applyAlignment="1">
      <alignment horizontal="center"/>
    </xf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57" xfId="0" applyNumberFormat="1" applyFont="1" applyFill="1" applyBorder="1" applyAlignment="1">
      <alignment horizontal="center"/>
    </xf>
    <xf numFmtId="2" fontId="13" fillId="5" borderId="57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1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6" fillId="2" borderId="0" xfId="0" applyFont="1" applyFill="1"/>
    <xf numFmtId="0" fontId="13" fillId="3" borderId="22" xfId="0" applyFont="1" applyFill="1" applyBorder="1" applyAlignment="1" applyProtection="1">
      <alignment horizontal="center"/>
      <protection locked="0"/>
    </xf>
    <xf numFmtId="0" fontId="12" fillId="2" borderId="45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3" fillId="3" borderId="24" xfId="0" applyFont="1" applyFill="1" applyBorder="1" applyAlignment="1" applyProtection="1">
      <alignment horizontal="center"/>
      <protection locked="0"/>
    </xf>
    <xf numFmtId="170" fontId="11" fillId="2" borderId="4" xfId="0" applyNumberFormat="1" applyFont="1" applyFill="1" applyBorder="1" applyAlignment="1">
      <alignment horizontal="center"/>
    </xf>
    <xf numFmtId="0" fontId="13" fillId="3" borderId="46" xfId="0" applyFont="1" applyFill="1" applyBorder="1" applyAlignment="1" applyProtection="1">
      <alignment horizontal="center"/>
      <protection locked="0"/>
    </xf>
    <xf numFmtId="170" fontId="11" fillId="2" borderId="3" xfId="0" applyNumberFormat="1" applyFont="1" applyFill="1" applyBorder="1" applyAlignment="1">
      <alignment horizontal="center"/>
    </xf>
    <xf numFmtId="170" fontId="13" fillId="3" borderId="0" xfId="0" applyNumberFormat="1" applyFont="1" applyFill="1" applyAlignment="1" applyProtection="1">
      <alignment horizontal="center"/>
      <protection locked="0"/>
    </xf>
    <xf numFmtId="170" fontId="11" fillId="2" borderId="5" xfId="0" applyNumberFormat="1" applyFont="1" applyFill="1" applyBorder="1" applyAlignment="1">
      <alignment horizontal="center"/>
    </xf>
    <xf numFmtId="170" fontId="13" fillId="3" borderId="7" xfId="0" applyNumberFormat="1" applyFont="1" applyFill="1" applyBorder="1" applyAlignment="1" applyProtection="1">
      <alignment horizontal="center"/>
      <protection locked="0"/>
    </xf>
    <xf numFmtId="170" fontId="12" fillId="6" borderId="47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3" fillId="3" borderId="48" xfId="0" applyFont="1" applyFill="1" applyBorder="1" applyAlignment="1" applyProtection="1">
      <alignment horizontal="center"/>
      <protection locked="0"/>
    </xf>
    <xf numFmtId="2" fontId="11" fillId="6" borderId="27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25" xfId="0" applyFont="1" applyFill="1" applyBorder="1" applyAlignment="1">
      <alignment horizontal="right"/>
    </xf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51" xfId="0" applyFont="1" applyFill="1" applyBorder="1"/>
    <xf numFmtId="0" fontId="12" fillId="2" borderId="22" xfId="0" applyFont="1" applyFill="1" applyBorder="1" applyAlignment="1">
      <alignment horizontal="center" wrapText="1"/>
    </xf>
    <xf numFmtId="170" fontId="13" fillId="3" borderId="31" xfId="0" applyNumberFormat="1" applyFont="1" applyFill="1" applyBorder="1" applyAlignment="1" applyProtection="1">
      <alignment horizontal="center"/>
      <protection locked="0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70" fontId="13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43" xfId="0" applyFont="1" applyFill="1" applyBorder="1"/>
    <xf numFmtId="0" fontId="11" fillId="2" borderId="58" xfId="0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2" fillId="2" borderId="10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1" fillId="2" borderId="59" xfId="0" applyFont="1" applyFill="1" applyBorder="1" applyAlignment="1">
      <alignment horizontal="right"/>
    </xf>
    <xf numFmtId="0" fontId="14" fillId="3" borderId="4" xfId="0" applyFont="1" applyFill="1" applyBorder="1" applyAlignment="1" applyProtection="1">
      <alignment horizontal="center" wrapText="1"/>
      <protection locked="0"/>
    </xf>
    <xf numFmtId="0" fontId="14" fillId="3" borderId="3" xfId="0" applyFont="1" applyFill="1" applyBorder="1" applyAlignment="1" applyProtection="1">
      <alignment horizontal="center" wrapText="1"/>
      <protection locked="0"/>
    </xf>
    <xf numFmtId="0" fontId="14" fillId="3" borderId="56" xfId="0" applyFont="1" applyFill="1" applyBorder="1" applyAlignment="1" applyProtection="1">
      <alignment horizontal="center" wrapText="1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10" fontId="2" fillId="2" borderId="0" xfId="1" applyNumberFormat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2" fillId="2" borderId="45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2" fillId="2" borderId="4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24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51044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SST Ethinyl "/>
      <sheetName val="Uniformity"/>
      <sheetName val="Levonorgestrel "/>
      <sheetName val="Ethinyl etradiol 1"/>
    </sheetNames>
    <sheetDataSet>
      <sheetData sheetId="0" refreshError="1"/>
      <sheetData sheetId="1" refreshError="1"/>
      <sheetData sheetId="2" refreshError="1"/>
      <sheetData sheetId="3">
        <row r="87">
          <cell r="B87" t="str">
            <v>Levonorgestrel</v>
          </cell>
        </row>
        <row r="88">
          <cell r="B88" t="str">
            <v>WRS/L34-1</v>
          </cell>
        </row>
        <row r="89">
          <cell r="B89">
            <v>99.7</v>
          </cell>
        </row>
        <row r="105">
          <cell r="D105">
            <v>16.600000000000001</v>
          </cell>
        </row>
        <row r="108">
          <cell r="D108">
            <v>3.3100400000000009E-4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F30" sqref="F30"/>
    </sheetView>
  </sheetViews>
  <sheetFormatPr defaultRowHeight="13.5" x14ac:dyDescent="0.25"/>
  <cols>
    <col min="1" max="1" width="27.5703125" style="232" customWidth="1"/>
    <col min="2" max="2" width="20.42578125" style="232" customWidth="1"/>
    <col min="3" max="3" width="27.85546875" style="232" customWidth="1"/>
    <col min="4" max="5" width="25.85546875" style="232" customWidth="1"/>
    <col min="6" max="6" width="25.7109375" style="232" customWidth="1"/>
    <col min="7" max="7" width="23.140625" style="232" customWidth="1"/>
    <col min="8" max="8" width="28.42578125" style="232" customWidth="1"/>
    <col min="9" max="9" width="21.5703125" style="232" customWidth="1"/>
    <col min="10" max="10" width="9.140625" style="232" customWidth="1"/>
    <col min="11" max="16384" width="9.140625" style="268"/>
  </cols>
  <sheetData>
    <row r="14" spans="1:7" ht="15" customHeight="1" x14ac:dyDescent="0.3">
      <c r="A14" s="231"/>
      <c r="C14" s="233"/>
      <c r="G14" s="233"/>
    </row>
    <row r="15" spans="1:7" ht="18.75" customHeight="1" x14ac:dyDescent="0.3">
      <c r="A15" s="276" t="s">
        <v>0</v>
      </c>
      <c r="B15" s="276"/>
      <c r="C15" s="276"/>
      <c r="D15" s="276"/>
      <c r="E15" s="276"/>
      <c r="F15" s="276"/>
    </row>
    <row r="16" spans="1:7" ht="16.5" customHeight="1" x14ac:dyDescent="0.3">
      <c r="A16" s="234" t="s">
        <v>1</v>
      </c>
      <c r="B16" s="235" t="s">
        <v>2</v>
      </c>
    </row>
    <row r="17" spans="1:6" ht="16.5" customHeight="1" x14ac:dyDescent="0.3">
      <c r="A17" s="236" t="s">
        <v>3</v>
      </c>
      <c r="B17" s="236" t="str">
        <f>'Levonorgestrel 1'!B18:C18</f>
        <v>NORPIL 1 TABLETS</v>
      </c>
      <c r="D17" s="237"/>
      <c r="E17" s="237"/>
      <c r="F17" s="238"/>
    </row>
    <row r="18" spans="1:6" ht="16.5" customHeight="1" x14ac:dyDescent="0.3">
      <c r="A18" s="239" t="s">
        <v>4</v>
      </c>
      <c r="B18" s="236" t="str">
        <f>'Levonorgestrel 1'!B26:C26</f>
        <v xml:space="preserve">Levonorgestrel </v>
      </c>
      <c r="C18" s="238"/>
      <c r="D18" s="238"/>
      <c r="E18" s="238"/>
      <c r="F18" s="238"/>
    </row>
    <row r="19" spans="1:6" ht="16.5" customHeight="1" x14ac:dyDescent="0.3">
      <c r="A19" s="239" t="s">
        <v>6</v>
      </c>
      <c r="B19" s="240">
        <f>'Levonorgestrel 1'!B28</f>
        <v>99.7</v>
      </c>
      <c r="C19" s="238"/>
      <c r="D19" s="238"/>
      <c r="E19" s="238"/>
      <c r="F19" s="238"/>
    </row>
    <row r="20" spans="1:6" ht="16.5" customHeight="1" x14ac:dyDescent="0.3">
      <c r="A20" s="236" t="s">
        <v>8</v>
      </c>
      <c r="B20" s="240">
        <f>'Levonorgestrel 1'!D43</f>
        <v>15.1</v>
      </c>
      <c r="C20" s="238"/>
      <c r="D20" s="238"/>
      <c r="E20" s="238"/>
      <c r="F20" s="238"/>
    </row>
    <row r="21" spans="1:6" ht="16.5" customHeight="1" x14ac:dyDescent="0.3">
      <c r="A21" s="236" t="s">
        <v>10</v>
      </c>
      <c r="B21" s="241">
        <f>'Levonorgestrel 1'!D46</f>
        <v>6.0218800000000003E-2</v>
      </c>
      <c r="C21" s="238"/>
      <c r="D21" s="238"/>
      <c r="E21" s="238"/>
      <c r="F21" s="238"/>
    </row>
    <row r="22" spans="1:6" ht="15.75" customHeight="1" x14ac:dyDescent="0.25">
      <c r="A22" s="238"/>
      <c r="B22" s="238"/>
      <c r="C22" s="238"/>
      <c r="D22" s="238"/>
      <c r="E22" s="238"/>
      <c r="F22" s="238"/>
    </row>
    <row r="23" spans="1:6" ht="16.5" customHeight="1" x14ac:dyDescent="0.3">
      <c r="A23" s="242" t="s">
        <v>13</v>
      </c>
      <c r="B23" s="243" t="s">
        <v>14</v>
      </c>
      <c r="C23" s="242" t="s">
        <v>15</v>
      </c>
      <c r="D23" s="242" t="s">
        <v>16</v>
      </c>
      <c r="E23" s="242" t="s">
        <v>17</v>
      </c>
      <c r="F23" s="242" t="s">
        <v>129</v>
      </c>
    </row>
    <row r="24" spans="1:6" ht="16.5" customHeight="1" x14ac:dyDescent="0.3">
      <c r="A24" s="244">
        <v>1</v>
      </c>
      <c r="B24" s="245">
        <v>34457177</v>
      </c>
      <c r="C24" s="245">
        <v>12717.88</v>
      </c>
      <c r="D24" s="246">
        <v>1.05</v>
      </c>
      <c r="E24" s="247">
        <v>8.3800000000000008</v>
      </c>
      <c r="F24" s="247">
        <v>0</v>
      </c>
    </row>
    <row r="25" spans="1:6" ht="16.5" customHeight="1" x14ac:dyDescent="0.3">
      <c r="A25" s="244">
        <v>2</v>
      </c>
      <c r="B25" s="245">
        <v>34402320</v>
      </c>
      <c r="C25" s="245">
        <v>12751.82</v>
      </c>
      <c r="D25" s="246">
        <v>1.04</v>
      </c>
      <c r="E25" s="246">
        <v>8.3800000000000008</v>
      </c>
      <c r="F25" s="246">
        <v>0</v>
      </c>
    </row>
    <row r="26" spans="1:6" ht="16.5" customHeight="1" x14ac:dyDescent="0.3">
      <c r="A26" s="244">
        <v>3</v>
      </c>
      <c r="B26" s="245">
        <v>34416939</v>
      </c>
      <c r="C26" s="245">
        <v>12766.3</v>
      </c>
      <c r="D26" s="246">
        <v>1.04</v>
      </c>
      <c r="E26" s="246">
        <v>8.3800000000000008</v>
      </c>
      <c r="F26" s="246">
        <v>0</v>
      </c>
    </row>
    <row r="27" spans="1:6" ht="16.5" customHeight="1" x14ac:dyDescent="0.3">
      <c r="A27" s="244">
        <v>4</v>
      </c>
      <c r="B27" s="245">
        <v>34436689</v>
      </c>
      <c r="C27" s="245">
        <v>12913.87</v>
      </c>
      <c r="D27" s="246">
        <v>1.03</v>
      </c>
      <c r="E27" s="246">
        <v>8.3800000000000008</v>
      </c>
      <c r="F27" s="246">
        <v>0</v>
      </c>
    </row>
    <row r="28" spans="1:6" ht="16.5" customHeight="1" x14ac:dyDescent="0.3">
      <c r="A28" s="244">
        <v>5</v>
      </c>
      <c r="B28" s="245">
        <v>34406448</v>
      </c>
      <c r="C28" s="245">
        <v>12894.83</v>
      </c>
      <c r="D28" s="246">
        <v>1.05</v>
      </c>
      <c r="E28" s="246">
        <v>8.3800000000000008</v>
      </c>
      <c r="F28" s="246">
        <v>0</v>
      </c>
    </row>
    <row r="29" spans="1:6" ht="16.5" customHeight="1" x14ac:dyDescent="0.3">
      <c r="A29" s="244">
        <v>6</v>
      </c>
      <c r="B29" s="248">
        <v>34364828</v>
      </c>
      <c r="C29" s="248">
        <v>12909.93</v>
      </c>
      <c r="D29" s="249">
        <v>1.03</v>
      </c>
      <c r="E29" s="249">
        <v>8.35</v>
      </c>
      <c r="F29" s="249">
        <v>0</v>
      </c>
    </row>
    <row r="30" spans="1:6" ht="16.5" customHeight="1" x14ac:dyDescent="0.3">
      <c r="A30" s="250" t="s">
        <v>18</v>
      </c>
      <c r="B30" s="251">
        <f>AVERAGE(B24:B29)</f>
        <v>34414066.833333336</v>
      </c>
      <c r="C30" s="252">
        <f>AVERAGE(C24:C29)</f>
        <v>12825.771666666667</v>
      </c>
      <c r="D30" s="253">
        <f>AVERAGE(D24:D29)</f>
        <v>1.04</v>
      </c>
      <c r="E30" s="253">
        <f>AVERAGE(E24:E29)</f>
        <v>8.3750000000000018</v>
      </c>
      <c r="F30" s="253">
        <f>AVERAGE(F24:F29)</f>
        <v>0</v>
      </c>
    </row>
    <row r="31" spans="1:6" ht="16.5" customHeight="1" x14ac:dyDescent="0.3">
      <c r="A31" s="254" t="s">
        <v>19</v>
      </c>
      <c r="B31" s="255">
        <f>(STDEV(B24:B29)/B30)</f>
        <v>9.187987165154497E-4</v>
      </c>
      <c r="C31" s="256"/>
      <c r="D31" s="256"/>
      <c r="E31" s="256"/>
      <c r="F31" s="257"/>
    </row>
    <row r="32" spans="1:6" s="232" customFormat="1" ht="16.5" customHeight="1" x14ac:dyDescent="0.3">
      <c r="A32" s="258" t="s">
        <v>20</v>
      </c>
      <c r="B32" s="259">
        <f>COUNT(B24:B29)</f>
        <v>6</v>
      </c>
      <c r="C32" s="260"/>
      <c r="D32" s="261"/>
      <c r="E32" s="261"/>
      <c r="F32" s="262"/>
    </row>
    <row r="33" spans="1:6" s="232" customFormat="1" ht="15.75" customHeight="1" x14ac:dyDescent="0.25">
      <c r="A33" s="238"/>
      <c r="B33" s="238"/>
      <c r="C33" s="238"/>
      <c r="D33" s="238"/>
      <c r="E33" s="238"/>
      <c r="F33" s="238"/>
    </row>
    <row r="34" spans="1:6" s="232" customFormat="1" ht="16.5" customHeight="1" x14ac:dyDescent="0.3">
      <c r="A34" s="239" t="s">
        <v>21</v>
      </c>
      <c r="B34" s="263" t="s">
        <v>22</v>
      </c>
      <c r="C34" s="264"/>
      <c r="D34" s="264"/>
      <c r="E34" s="264"/>
      <c r="F34" s="264"/>
    </row>
    <row r="35" spans="1:6" ht="16.5" customHeight="1" x14ac:dyDescent="0.3">
      <c r="A35" s="239"/>
      <c r="B35" s="263" t="s">
        <v>23</v>
      </c>
      <c r="C35" s="264"/>
      <c r="D35" s="264"/>
      <c r="E35" s="264"/>
      <c r="F35" s="264"/>
    </row>
    <row r="36" spans="1:6" ht="16.5" customHeight="1" x14ac:dyDescent="0.3">
      <c r="A36" s="239"/>
      <c r="B36" s="263" t="s">
        <v>24</v>
      </c>
      <c r="C36" s="264"/>
      <c r="D36" s="264"/>
      <c r="E36" s="264"/>
      <c r="F36" s="264"/>
    </row>
    <row r="37" spans="1:6" ht="15.75" customHeight="1" x14ac:dyDescent="0.25">
      <c r="A37" s="238"/>
      <c r="B37" s="238"/>
      <c r="C37" s="238"/>
      <c r="D37" s="238"/>
      <c r="E37" s="238"/>
      <c r="F37" s="238"/>
    </row>
    <row r="38" spans="1:6" ht="16.5" customHeight="1" x14ac:dyDescent="0.3">
      <c r="A38" s="234" t="s">
        <v>1</v>
      </c>
      <c r="B38" s="235" t="s">
        <v>25</v>
      </c>
    </row>
    <row r="39" spans="1:6" ht="16.5" customHeight="1" x14ac:dyDescent="0.3">
      <c r="A39" s="239" t="s">
        <v>4</v>
      </c>
      <c r="B39" s="236" t="str">
        <f>'[1]Levonorgestrel '!B87:C87</f>
        <v>Levonorgestrel</v>
      </c>
      <c r="C39" s="238"/>
      <c r="D39" s="238"/>
      <c r="E39" s="238"/>
      <c r="F39" s="238"/>
    </row>
    <row r="40" spans="1:6" ht="16.5" customHeight="1" x14ac:dyDescent="0.3">
      <c r="A40" s="239" t="s">
        <v>6</v>
      </c>
      <c r="B40" s="240">
        <f>'[1]Levonorgestrel '!B89</f>
        <v>99.7</v>
      </c>
      <c r="C40" s="238"/>
      <c r="D40" s="238"/>
      <c r="E40" s="238"/>
      <c r="F40" s="238"/>
    </row>
    <row r="41" spans="1:6" ht="16.5" customHeight="1" x14ac:dyDescent="0.3">
      <c r="A41" s="236" t="s">
        <v>8</v>
      </c>
      <c r="B41" s="240">
        <f>'[1]Levonorgestrel '!D105</f>
        <v>16.600000000000001</v>
      </c>
      <c r="C41" s="238"/>
      <c r="D41" s="238"/>
      <c r="E41" s="238"/>
      <c r="F41" s="238"/>
    </row>
    <row r="42" spans="1:6" ht="16.5" customHeight="1" x14ac:dyDescent="0.3">
      <c r="A42" s="236" t="s">
        <v>10</v>
      </c>
      <c r="B42" s="241">
        <f>'[1]Levonorgestrel '!D108</f>
        <v>3.3100400000000009E-4</v>
      </c>
      <c r="C42" s="238"/>
      <c r="D42" s="238"/>
      <c r="E42" s="238"/>
      <c r="F42" s="238"/>
    </row>
    <row r="43" spans="1:6" ht="15.75" customHeight="1" x14ac:dyDescent="0.25">
      <c r="A43" s="238"/>
      <c r="B43" s="238"/>
      <c r="C43" s="238"/>
      <c r="D43" s="238"/>
      <c r="E43" s="238"/>
      <c r="F43" s="238"/>
    </row>
    <row r="44" spans="1:6" ht="16.5" customHeight="1" x14ac:dyDescent="0.3">
      <c r="A44" s="242" t="s">
        <v>13</v>
      </c>
      <c r="B44" s="243" t="s">
        <v>14</v>
      </c>
      <c r="C44" s="242" t="s">
        <v>15</v>
      </c>
      <c r="D44" s="242" t="s">
        <v>16</v>
      </c>
      <c r="E44" s="242" t="s">
        <v>17</v>
      </c>
      <c r="F44" s="242"/>
    </row>
    <row r="45" spans="1:6" ht="16.5" customHeight="1" x14ac:dyDescent="0.3">
      <c r="A45" s="244">
        <v>1</v>
      </c>
      <c r="B45" s="245">
        <v>1969499</v>
      </c>
      <c r="C45" s="245">
        <v>14346.71</v>
      </c>
      <c r="D45" s="246">
        <v>1.08</v>
      </c>
      <c r="E45" s="247">
        <v>6.3</v>
      </c>
      <c r="F45" s="247"/>
    </row>
    <row r="46" spans="1:6" ht="16.5" customHeight="1" x14ac:dyDescent="0.3">
      <c r="A46" s="244">
        <v>2</v>
      </c>
      <c r="B46" s="245">
        <v>1914556</v>
      </c>
      <c r="C46" s="245">
        <v>14244.56</v>
      </c>
      <c r="D46" s="246">
        <v>1.06</v>
      </c>
      <c r="E46" s="246">
        <v>6.32</v>
      </c>
      <c r="F46" s="246"/>
    </row>
    <row r="47" spans="1:6" ht="16.5" customHeight="1" x14ac:dyDescent="0.3">
      <c r="A47" s="244">
        <v>3</v>
      </c>
      <c r="B47" s="245">
        <v>1912709</v>
      </c>
      <c r="C47" s="245">
        <v>14253.64</v>
      </c>
      <c r="D47" s="246">
        <v>1.07</v>
      </c>
      <c r="E47" s="246">
        <v>6.32</v>
      </c>
      <c r="F47" s="246"/>
    </row>
    <row r="48" spans="1:6" ht="16.5" customHeight="1" x14ac:dyDescent="0.3">
      <c r="A48" s="244">
        <v>4</v>
      </c>
      <c r="B48" s="245">
        <v>1915195</v>
      </c>
      <c r="C48" s="245">
        <v>14323.45</v>
      </c>
      <c r="D48" s="246">
        <v>1.05</v>
      </c>
      <c r="E48" s="246">
        <v>6.31</v>
      </c>
      <c r="F48" s="246"/>
    </row>
    <row r="49" spans="1:8" ht="16.5" customHeight="1" x14ac:dyDescent="0.3">
      <c r="A49" s="244">
        <v>5</v>
      </c>
      <c r="B49" s="245">
        <v>1931898</v>
      </c>
      <c r="C49" s="245">
        <v>14360.9</v>
      </c>
      <c r="D49" s="246">
        <v>1.06</v>
      </c>
      <c r="E49" s="246">
        <v>6.29</v>
      </c>
      <c r="F49" s="246"/>
    </row>
    <row r="50" spans="1:8" ht="16.5" customHeight="1" x14ac:dyDescent="0.3">
      <c r="A50" s="244">
        <v>6</v>
      </c>
      <c r="B50" s="248">
        <v>1888831</v>
      </c>
      <c r="C50" s="248">
        <v>14226.38</v>
      </c>
      <c r="D50" s="249">
        <v>1.08</v>
      </c>
      <c r="E50" s="249">
        <v>6.3</v>
      </c>
      <c r="F50" s="249"/>
    </row>
    <row r="51" spans="1:8" ht="16.5" customHeight="1" x14ac:dyDescent="0.3">
      <c r="A51" s="250" t="s">
        <v>18</v>
      </c>
      <c r="B51" s="251">
        <f>AVERAGE(B45:B50)</f>
        <v>1922114.6666666667</v>
      </c>
      <c r="C51" s="252">
        <f>AVERAGE(C45:C50)</f>
        <v>14292.606666666667</v>
      </c>
      <c r="D51" s="253">
        <f>AVERAGE(D45:D50)</f>
        <v>1.0666666666666667</v>
      </c>
      <c r="E51" s="253">
        <f>AVERAGE(E45:E50)</f>
        <v>6.3066666666666658</v>
      </c>
      <c r="F51" s="253"/>
    </row>
    <row r="52" spans="1:8" ht="16.5" customHeight="1" x14ac:dyDescent="0.3">
      <c r="A52" s="254" t="s">
        <v>19</v>
      </c>
      <c r="B52" s="255">
        <f>(STDEV(B45:B50)/B51)</f>
        <v>1.4041772986799697E-2</v>
      </c>
      <c r="C52" s="256"/>
      <c r="D52" s="256"/>
      <c r="E52" s="256"/>
      <c r="F52" s="257"/>
    </row>
    <row r="53" spans="1:8" s="232" customFormat="1" ht="16.5" customHeight="1" x14ac:dyDescent="0.3">
      <c r="A53" s="258" t="s">
        <v>20</v>
      </c>
      <c r="B53" s="259">
        <f>COUNT(B45:B50)</f>
        <v>6</v>
      </c>
      <c r="C53" s="260"/>
      <c r="D53" s="261"/>
      <c r="E53" s="261"/>
      <c r="F53" s="262"/>
    </row>
    <row r="54" spans="1:8" s="232" customFormat="1" ht="15.75" customHeight="1" x14ac:dyDescent="0.25">
      <c r="A54" s="238"/>
      <c r="B54" s="238"/>
      <c r="C54" s="238"/>
      <c r="D54" s="238"/>
      <c r="E54" s="238"/>
      <c r="F54" s="238"/>
    </row>
    <row r="55" spans="1:8" s="232" customFormat="1" ht="16.5" customHeight="1" x14ac:dyDescent="0.3">
      <c r="A55" s="239" t="s">
        <v>21</v>
      </c>
      <c r="B55" s="263" t="s">
        <v>22</v>
      </c>
      <c r="C55" s="264"/>
      <c r="D55" s="264"/>
      <c r="E55" s="264"/>
      <c r="F55" s="264"/>
    </row>
    <row r="56" spans="1:8" ht="16.5" customHeight="1" x14ac:dyDescent="0.3">
      <c r="A56" s="239"/>
      <c r="B56" s="263" t="s">
        <v>23</v>
      </c>
      <c r="C56" s="264"/>
      <c r="D56" s="264"/>
      <c r="E56" s="264"/>
      <c r="F56" s="264"/>
    </row>
    <row r="57" spans="1:8" ht="16.5" customHeight="1" x14ac:dyDescent="0.3">
      <c r="A57" s="239"/>
      <c r="B57" s="263" t="s">
        <v>24</v>
      </c>
      <c r="C57" s="264"/>
      <c r="D57" s="264"/>
      <c r="E57" s="264"/>
      <c r="F57" s="264"/>
    </row>
    <row r="58" spans="1:8" ht="14.25" customHeight="1" thickBot="1" x14ac:dyDescent="0.3">
      <c r="A58" s="265"/>
      <c r="B58" s="266"/>
      <c r="D58" s="267"/>
      <c r="E58" s="275"/>
      <c r="G58" s="268"/>
      <c r="H58" s="268"/>
    </row>
    <row r="59" spans="1:8" ht="15" customHeight="1" x14ac:dyDescent="0.3">
      <c r="B59" s="277" t="s">
        <v>26</v>
      </c>
      <c r="C59" s="277"/>
      <c r="F59" s="269" t="s">
        <v>27</v>
      </c>
      <c r="G59" s="270"/>
      <c r="H59" s="269" t="s">
        <v>28</v>
      </c>
    </row>
    <row r="60" spans="1:8" ht="35.25" customHeight="1" x14ac:dyDescent="0.3">
      <c r="A60" s="271" t="s">
        <v>29</v>
      </c>
      <c r="B60" s="272"/>
      <c r="C60" s="272"/>
      <c r="F60" s="272"/>
      <c r="H60" s="272"/>
    </row>
    <row r="61" spans="1:8" ht="45" customHeight="1" x14ac:dyDescent="0.3">
      <c r="A61" s="271" t="s">
        <v>30</v>
      </c>
      <c r="B61" s="273"/>
      <c r="C61" s="273"/>
      <c r="F61" s="273"/>
      <c r="H61" s="274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0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1" t="s">
        <v>31</v>
      </c>
      <c r="B11" s="282"/>
      <c r="C11" s="282"/>
      <c r="D11" s="282"/>
      <c r="E11" s="282"/>
      <c r="F11" s="283"/>
      <c r="G11" s="41"/>
    </row>
    <row r="12" spans="1:7" ht="16.5" customHeight="1" x14ac:dyDescent="0.3">
      <c r="A12" s="280" t="s">
        <v>32</v>
      </c>
      <c r="B12" s="280"/>
      <c r="C12" s="280"/>
      <c r="D12" s="280"/>
      <c r="E12" s="280"/>
      <c r="F12" s="280"/>
      <c r="G12" s="40"/>
    </row>
    <row r="14" spans="1:7" ht="16.5" customHeight="1" x14ac:dyDescent="0.3">
      <c r="A14" s="285" t="s">
        <v>33</v>
      </c>
      <c r="B14" s="285"/>
      <c r="C14" s="10" t="s">
        <v>5</v>
      </c>
    </row>
    <row r="15" spans="1:7" ht="16.5" customHeight="1" x14ac:dyDescent="0.3">
      <c r="A15" s="285" t="s">
        <v>34</v>
      </c>
      <c r="B15" s="285"/>
      <c r="C15" s="10" t="s">
        <v>7</v>
      </c>
    </row>
    <row r="16" spans="1:7" ht="16.5" customHeight="1" x14ac:dyDescent="0.3">
      <c r="A16" s="285" t="s">
        <v>35</v>
      </c>
      <c r="B16" s="285"/>
      <c r="C16" s="10" t="s">
        <v>9</v>
      </c>
    </row>
    <row r="17" spans="1:5" ht="16.5" customHeight="1" x14ac:dyDescent="0.3">
      <c r="A17" s="285" t="s">
        <v>36</v>
      </c>
      <c r="B17" s="285"/>
      <c r="C17" s="10" t="s">
        <v>11</v>
      </c>
    </row>
    <row r="18" spans="1:5" ht="16.5" customHeight="1" x14ac:dyDescent="0.3">
      <c r="A18" s="285" t="s">
        <v>37</v>
      </c>
      <c r="B18" s="285"/>
      <c r="C18" s="47" t="s">
        <v>12</v>
      </c>
    </row>
    <row r="19" spans="1:5" ht="16.5" customHeight="1" x14ac:dyDescent="0.3">
      <c r="A19" s="285" t="s">
        <v>38</v>
      </c>
      <c r="B19" s="285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80" t="s">
        <v>1</v>
      </c>
      <c r="B21" s="280"/>
      <c r="C21" s="9" t="s">
        <v>39</v>
      </c>
      <c r="D21" s="16"/>
    </row>
    <row r="22" spans="1:5" ht="15.75" customHeight="1" x14ac:dyDescent="0.3">
      <c r="A22" s="284"/>
      <c r="B22" s="284"/>
      <c r="C22" s="7"/>
      <c r="D22" s="284"/>
      <c r="E22" s="284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81.12</v>
      </c>
      <c r="D24" s="37">
        <f t="shared" ref="D24:D43" si="0">(C24-$C$46)/$C$46</f>
        <v>-1.6142921250196954E-2</v>
      </c>
      <c r="E24" s="3"/>
    </row>
    <row r="25" spans="1:5" ht="15.75" customHeight="1" x14ac:dyDescent="0.3">
      <c r="C25" s="45">
        <v>79.680000000000007</v>
      </c>
      <c r="D25" s="38">
        <f t="shared" si="0"/>
        <v>-3.3607839807885738E-2</v>
      </c>
      <c r="E25" s="3"/>
    </row>
    <row r="26" spans="1:5" ht="15.75" customHeight="1" x14ac:dyDescent="0.3">
      <c r="C26" s="45">
        <v>83.24</v>
      </c>
      <c r="D26" s="38">
        <f t="shared" si="0"/>
        <v>9.5693199597336794E-3</v>
      </c>
      <c r="E26" s="3"/>
    </row>
    <row r="27" spans="1:5" ht="15.75" customHeight="1" x14ac:dyDescent="0.3">
      <c r="C27" s="45">
        <v>85.41</v>
      </c>
      <c r="D27" s="38">
        <f t="shared" si="0"/>
        <v>3.5887981952917529E-2</v>
      </c>
      <c r="E27" s="3"/>
    </row>
    <row r="28" spans="1:5" ht="15.75" customHeight="1" x14ac:dyDescent="0.3">
      <c r="C28" s="45">
        <v>84.34</v>
      </c>
      <c r="D28" s="38">
        <f t="shared" si="0"/>
        <v>2.2910577191301622E-2</v>
      </c>
      <c r="E28" s="3"/>
    </row>
    <row r="29" spans="1:5" ht="15.75" customHeight="1" x14ac:dyDescent="0.3">
      <c r="C29" s="45">
        <v>83.39</v>
      </c>
      <c r="D29" s="38">
        <f t="shared" si="0"/>
        <v>1.1388582309492998E-2</v>
      </c>
      <c r="E29" s="3"/>
    </row>
    <row r="30" spans="1:5" ht="15.75" customHeight="1" x14ac:dyDescent="0.3">
      <c r="C30" s="45">
        <v>84.05</v>
      </c>
      <c r="D30" s="38">
        <f t="shared" si="0"/>
        <v>1.9393336648433662E-2</v>
      </c>
      <c r="E30" s="3"/>
    </row>
    <row r="31" spans="1:5" ht="15.75" customHeight="1" x14ac:dyDescent="0.3">
      <c r="C31" s="45">
        <v>82.23</v>
      </c>
      <c r="D31" s="38">
        <f t="shared" si="0"/>
        <v>-2.6803798619785017E-3</v>
      </c>
      <c r="E31" s="3"/>
    </row>
    <row r="32" spans="1:5" ht="15.75" customHeight="1" x14ac:dyDescent="0.3">
      <c r="C32" s="45">
        <v>79.25</v>
      </c>
      <c r="D32" s="38">
        <f t="shared" si="0"/>
        <v>-3.8823058543862338E-2</v>
      </c>
      <c r="E32" s="3"/>
    </row>
    <row r="33" spans="1:7" ht="15.75" customHeight="1" x14ac:dyDescent="0.3">
      <c r="C33" s="45">
        <v>81.13</v>
      </c>
      <c r="D33" s="38">
        <f t="shared" si="0"/>
        <v>-1.6021637093546447E-2</v>
      </c>
      <c r="E33" s="3"/>
    </row>
    <row r="34" spans="1:7" ht="15.75" customHeight="1" x14ac:dyDescent="0.3">
      <c r="C34" s="45">
        <v>81.599999999999994</v>
      </c>
      <c r="D34" s="38">
        <f t="shared" si="0"/>
        <v>-1.0321281730967474E-2</v>
      </c>
      <c r="E34" s="3"/>
    </row>
    <row r="35" spans="1:7" ht="15.75" customHeight="1" x14ac:dyDescent="0.3">
      <c r="C35" s="45">
        <v>81.73</v>
      </c>
      <c r="D35" s="38">
        <f t="shared" si="0"/>
        <v>-8.7445876945093388E-3</v>
      </c>
      <c r="E35" s="3"/>
    </row>
    <row r="36" spans="1:7" ht="15.75" customHeight="1" x14ac:dyDescent="0.3">
      <c r="C36" s="45">
        <v>84.01</v>
      </c>
      <c r="D36" s="38">
        <f t="shared" si="0"/>
        <v>1.890820002183129E-2</v>
      </c>
      <c r="E36" s="3"/>
    </row>
    <row r="37" spans="1:7" ht="15.75" customHeight="1" x14ac:dyDescent="0.3">
      <c r="C37" s="45">
        <v>82.33</v>
      </c>
      <c r="D37" s="38">
        <f t="shared" si="0"/>
        <v>-1.4675382954724033E-3</v>
      </c>
      <c r="E37" s="3"/>
    </row>
    <row r="38" spans="1:7" ht="15.75" customHeight="1" x14ac:dyDescent="0.3">
      <c r="C38" s="45">
        <v>84.36</v>
      </c>
      <c r="D38" s="38">
        <f t="shared" si="0"/>
        <v>2.3153145504602807E-2</v>
      </c>
      <c r="E38" s="3"/>
    </row>
    <row r="39" spans="1:7" ht="15.75" customHeight="1" x14ac:dyDescent="0.3">
      <c r="C39" s="45">
        <v>80.69</v>
      </c>
      <c r="D39" s="38">
        <f t="shared" si="0"/>
        <v>-2.1358139986173554E-2</v>
      </c>
      <c r="E39" s="3"/>
    </row>
    <row r="40" spans="1:7" ht="15.75" customHeight="1" x14ac:dyDescent="0.3">
      <c r="C40" s="45">
        <v>81.150000000000006</v>
      </c>
      <c r="D40" s="38">
        <f t="shared" si="0"/>
        <v>-1.5779068780245088E-2</v>
      </c>
      <c r="E40" s="3"/>
    </row>
    <row r="41" spans="1:7" ht="15.75" customHeight="1" x14ac:dyDescent="0.3">
      <c r="C41" s="45">
        <v>83.97</v>
      </c>
      <c r="D41" s="38">
        <f t="shared" si="0"/>
        <v>1.8423063395228749E-2</v>
      </c>
      <c r="E41" s="3"/>
    </row>
    <row r="42" spans="1:7" ht="15.75" customHeight="1" x14ac:dyDescent="0.3">
      <c r="C42" s="45">
        <v>83.51</v>
      </c>
      <c r="D42" s="38">
        <f t="shared" si="0"/>
        <v>1.2843992189300454E-2</v>
      </c>
      <c r="E42" s="3"/>
    </row>
    <row r="43" spans="1:7" ht="16.5" customHeight="1" x14ac:dyDescent="0.3">
      <c r="C43" s="46">
        <v>81.83</v>
      </c>
      <c r="D43" s="39">
        <f t="shared" si="0"/>
        <v>-7.5317461280032406E-3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1649.02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82.450999999999993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278">
        <f>C46</f>
        <v>82.450999999999993</v>
      </c>
      <c r="C49" s="43">
        <f>-IF(C46&lt;=80,10%,IF(C46&lt;250,7.5%,5%))</f>
        <v>-7.4999999999999997E-2</v>
      </c>
      <c r="D49" s="31">
        <f>IF(C46&lt;=80,C46*0.9,IF(C46&lt;250,C46*0.925,C46*0.95))</f>
        <v>76.267174999999995</v>
      </c>
    </row>
    <row r="50" spans="1:6" ht="17.25" customHeight="1" x14ac:dyDescent="0.3">
      <c r="B50" s="279"/>
      <c r="C50" s="44">
        <f>IF(C46&lt;=80, 10%, IF(C46&lt;250, 7.5%, 5%))</f>
        <v>7.4999999999999997E-2</v>
      </c>
      <c r="D50" s="31">
        <f>IF(C46&lt;=80, C46*1.1, IF(C46&lt;250, C46*1.075, C46*1.05))</f>
        <v>88.634824999999992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3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2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1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0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9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8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7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6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5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4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3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2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1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0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9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8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7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6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5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4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abSelected="1" view="pageBreakPreview" topLeftCell="A61" zoomScale="60" zoomScaleNormal="70" workbookViewId="0">
      <selection activeCell="E260" sqref="E260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30.28515625" customWidth="1"/>
    <col min="5" max="5" width="28.28515625" customWidth="1"/>
    <col min="6" max="6" width="29.85546875" customWidth="1"/>
    <col min="7" max="7" width="26" customWidth="1"/>
    <col min="8" max="8" width="17.7109375" customWidth="1"/>
  </cols>
  <sheetData>
    <row r="1" spans="1:7" x14ac:dyDescent="0.2">
      <c r="A1" s="286" t="s">
        <v>45</v>
      </c>
      <c r="B1" s="286"/>
      <c r="C1" s="286"/>
      <c r="D1" s="286"/>
      <c r="E1" s="286"/>
      <c r="F1" s="286"/>
      <c r="G1" s="286"/>
    </row>
    <row r="2" spans="1:7" x14ac:dyDescent="0.2">
      <c r="A2" s="286"/>
      <c r="B2" s="286"/>
      <c r="C2" s="286"/>
      <c r="D2" s="286"/>
      <c r="E2" s="286"/>
      <c r="F2" s="286"/>
      <c r="G2" s="286"/>
    </row>
    <row r="3" spans="1:7" x14ac:dyDescent="0.2">
      <c r="A3" s="286"/>
      <c r="B3" s="286"/>
      <c r="C3" s="286"/>
      <c r="D3" s="286"/>
      <c r="E3" s="286"/>
      <c r="F3" s="286"/>
      <c r="G3" s="286"/>
    </row>
    <row r="4" spans="1:7" x14ac:dyDescent="0.2">
      <c r="A4" s="286"/>
      <c r="B4" s="286"/>
      <c r="C4" s="286"/>
      <c r="D4" s="286"/>
      <c r="E4" s="286"/>
      <c r="F4" s="286"/>
      <c r="G4" s="286"/>
    </row>
    <row r="5" spans="1:7" x14ac:dyDescent="0.2">
      <c r="A5" s="286"/>
      <c r="B5" s="286"/>
      <c r="C5" s="286"/>
      <c r="D5" s="286"/>
      <c r="E5" s="286"/>
      <c r="F5" s="286"/>
      <c r="G5" s="286"/>
    </row>
    <row r="6" spans="1:7" x14ac:dyDescent="0.2">
      <c r="A6" s="286"/>
      <c r="B6" s="286"/>
      <c r="C6" s="286"/>
      <c r="D6" s="286"/>
      <c r="E6" s="286"/>
      <c r="F6" s="286"/>
      <c r="G6" s="286"/>
    </row>
    <row r="7" spans="1:7" x14ac:dyDescent="0.2">
      <c r="A7" s="286"/>
      <c r="B7" s="286"/>
      <c r="C7" s="286"/>
      <c r="D7" s="286"/>
      <c r="E7" s="286"/>
      <c r="F7" s="286"/>
      <c r="G7" s="286"/>
    </row>
    <row r="8" spans="1:7" x14ac:dyDescent="0.2">
      <c r="A8" s="287" t="s">
        <v>46</v>
      </c>
      <c r="B8" s="287"/>
      <c r="C8" s="287"/>
      <c r="D8" s="287"/>
      <c r="E8" s="287"/>
      <c r="F8" s="287"/>
      <c r="G8" s="287"/>
    </row>
    <row r="9" spans="1:7" x14ac:dyDescent="0.2">
      <c r="A9" s="287"/>
      <c r="B9" s="287"/>
      <c r="C9" s="287"/>
      <c r="D9" s="287"/>
      <c r="E9" s="287"/>
      <c r="F9" s="287"/>
      <c r="G9" s="287"/>
    </row>
    <row r="10" spans="1:7" x14ac:dyDescent="0.2">
      <c r="A10" s="287"/>
      <c r="B10" s="287"/>
      <c r="C10" s="287"/>
      <c r="D10" s="287"/>
      <c r="E10" s="287"/>
      <c r="F10" s="287"/>
      <c r="G10" s="287"/>
    </row>
    <row r="11" spans="1:7" x14ac:dyDescent="0.2">
      <c r="A11" s="287"/>
      <c r="B11" s="287"/>
      <c r="C11" s="287"/>
      <c r="D11" s="287"/>
      <c r="E11" s="287"/>
      <c r="F11" s="287"/>
      <c r="G11" s="287"/>
    </row>
    <row r="12" spans="1:7" x14ac:dyDescent="0.2">
      <c r="A12" s="287"/>
      <c r="B12" s="287"/>
      <c r="C12" s="287"/>
      <c r="D12" s="287"/>
      <c r="E12" s="287"/>
      <c r="F12" s="287"/>
      <c r="G12" s="287"/>
    </row>
    <row r="13" spans="1:7" x14ac:dyDescent="0.2">
      <c r="A13" s="287"/>
      <c r="B13" s="287"/>
      <c r="C13" s="287"/>
      <c r="D13" s="287"/>
      <c r="E13" s="287"/>
      <c r="F13" s="287"/>
      <c r="G13" s="287"/>
    </row>
    <row r="14" spans="1:7" x14ac:dyDescent="0.2">
      <c r="A14" s="287"/>
      <c r="B14" s="287"/>
      <c r="C14" s="287"/>
      <c r="D14" s="287"/>
      <c r="E14" s="287"/>
      <c r="F14" s="287"/>
      <c r="G14" s="287"/>
    </row>
    <row r="15" spans="1:7" ht="19.5" customHeight="1" x14ac:dyDescent="0.3">
      <c r="A15" s="48"/>
      <c r="B15" s="48"/>
      <c r="C15" s="48"/>
      <c r="D15" s="48"/>
      <c r="E15" s="48"/>
      <c r="F15" s="48"/>
      <c r="G15" s="48"/>
    </row>
    <row r="16" spans="1:7" ht="19.5" customHeight="1" x14ac:dyDescent="0.3">
      <c r="A16" s="309" t="s">
        <v>31</v>
      </c>
      <c r="B16" s="310"/>
      <c r="C16" s="310"/>
      <c r="D16" s="310"/>
      <c r="E16" s="310"/>
      <c r="F16" s="310"/>
      <c r="G16" s="310"/>
    </row>
    <row r="17" spans="1:7" ht="18.75" customHeight="1" x14ac:dyDescent="0.3">
      <c r="A17" s="49" t="s">
        <v>47</v>
      </c>
      <c r="B17" s="49"/>
      <c r="C17" s="48"/>
      <c r="D17" s="48"/>
      <c r="E17" s="48"/>
      <c r="F17" s="48"/>
      <c r="G17" s="48"/>
    </row>
    <row r="18" spans="1:7" ht="26.25" customHeight="1" x14ac:dyDescent="0.4">
      <c r="A18" s="50" t="s">
        <v>33</v>
      </c>
      <c r="B18" s="311" t="s">
        <v>5</v>
      </c>
      <c r="C18" s="311"/>
      <c r="D18" s="51"/>
      <c r="E18" s="51"/>
      <c r="F18" s="48"/>
      <c r="G18" s="48"/>
    </row>
    <row r="19" spans="1:7" ht="26.25" customHeight="1" x14ac:dyDescent="0.4">
      <c r="A19" s="50" t="s">
        <v>34</v>
      </c>
      <c r="B19" s="226" t="s">
        <v>7</v>
      </c>
      <c r="C19" s="48">
        <v>12</v>
      </c>
      <c r="E19" s="48"/>
      <c r="F19" s="48"/>
      <c r="G19" s="48"/>
    </row>
    <row r="20" spans="1:7" ht="26.25" customHeight="1" x14ac:dyDescent="0.4">
      <c r="A20" s="50" t="s">
        <v>35</v>
      </c>
      <c r="B20" s="303" t="s">
        <v>124</v>
      </c>
      <c r="C20" s="303"/>
      <c r="D20" s="48"/>
      <c r="E20" s="48"/>
      <c r="F20" s="48"/>
      <c r="G20" s="48"/>
    </row>
    <row r="21" spans="1:7" ht="26.25" customHeight="1" x14ac:dyDescent="0.4">
      <c r="A21" s="50" t="s">
        <v>36</v>
      </c>
      <c r="B21" s="52" t="s">
        <v>11</v>
      </c>
      <c r="C21" s="52"/>
      <c r="D21" s="53"/>
      <c r="E21" s="53"/>
      <c r="F21" s="53"/>
      <c r="G21" s="53"/>
    </row>
    <row r="22" spans="1:7" ht="26.25" customHeight="1" x14ac:dyDescent="0.4">
      <c r="A22" s="50" t="s">
        <v>37</v>
      </c>
      <c r="B22" s="54" t="s">
        <v>126</v>
      </c>
      <c r="C22" s="55"/>
      <c r="D22" s="48"/>
      <c r="E22" s="48"/>
      <c r="F22" s="48"/>
      <c r="G22" s="48"/>
    </row>
    <row r="23" spans="1:7" ht="26.25" customHeight="1" x14ac:dyDescent="0.4">
      <c r="A23" s="50" t="s">
        <v>38</v>
      </c>
      <c r="B23" s="54" t="s">
        <v>127</v>
      </c>
      <c r="C23" s="55"/>
      <c r="D23" s="48"/>
      <c r="E23" s="48"/>
      <c r="F23" s="48"/>
      <c r="G23" s="48"/>
    </row>
    <row r="24" spans="1:7" ht="18.75" customHeight="1" x14ac:dyDescent="0.3">
      <c r="A24" s="50"/>
      <c r="B24" s="56"/>
      <c r="C24" s="48"/>
      <c r="D24" s="48"/>
      <c r="E24" s="48"/>
      <c r="F24" s="48"/>
      <c r="G24" s="48"/>
    </row>
    <row r="25" spans="1:7" ht="18.75" customHeight="1" x14ac:dyDescent="0.3">
      <c r="A25" s="57" t="s">
        <v>1</v>
      </c>
      <c r="B25" s="56"/>
      <c r="C25" s="48"/>
      <c r="D25" s="48"/>
      <c r="E25" s="48"/>
      <c r="F25" s="48"/>
      <c r="G25" s="48"/>
    </row>
    <row r="26" spans="1:7" ht="26.25" customHeight="1" x14ac:dyDescent="0.4">
      <c r="A26" s="58" t="s">
        <v>4</v>
      </c>
      <c r="B26" s="302" t="s">
        <v>128</v>
      </c>
      <c r="C26" s="302"/>
      <c r="D26" s="48"/>
      <c r="E26" s="48"/>
      <c r="F26" s="48"/>
      <c r="G26" s="48"/>
    </row>
    <row r="27" spans="1:7" ht="26.25" customHeight="1" x14ac:dyDescent="0.4">
      <c r="A27" s="59" t="s">
        <v>48</v>
      </c>
      <c r="B27" s="303" t="s">
        <v>125</v>
      </c>
      <c r="C27" s="303"/>
      <c r="D27" s="48"/>
      <c r="E27" s="48"/>
      <c r="F27" s="48"/>
      <c r="G27" s="48"/>
    </row>
    <row r="28" spans="1:7" ht="27" customHeight="1" x14ac:dyDescent="0.4">
      <c r="A28" s="59" t="s">
        <v>6</v>
      </c>
      <c r="B28" s="60">
        <v>99.7</v>
      </c>
      <c r="C28" s="48"/>
      <c r="D28" s="48"/>
      <c r="E28" s="48"/>
      <c r="F28" s="48"/>
      <c r="G28" s="48"/>
    </row>
    <row r="29" spans="1:7" ht="27" customHeight="1" x14ac:dyDescent="0.4">
      <c r="A29" s="59" t="s">
        <v>49</v>
      </c>
      <c r="B29" s="61">
        <v>0</v>
      </c>
      <c r="C29" s="289" t="s">
        <v>104</v>
      </c>
      <c r="D29" s="290"/>
      <c r="E29" s="290"/>
      <c r="F29" s="290"/>
      <c r="G29" s="307"/>
    </row>
    <row r="30" spans="1:7" ht="19.5" customHeight="1" x14ac:dyDescent="0.3">
      <c r="A30" s="59" t="s">
        <v>51</v>
      </c>
      <c r="B30" s="63">
        <f>B28-B29</f>
        <v>99.7</v>
      </c>
      <c r="C30" s="64"/>
      <c r="D30" s="64"/>
      <c r="E30" s="64"/>
      <c r="F30" s="64"/>
      <c r="G30" s="64"/>
    </row>
    <row r="31" spans="1:7" ht="27" customHeight="1" x14ac:dyDescent="0.4">
      <c r="A31" s="59" t="s">
        <v>52</v>
      </c>
      <c r="B31" s="65">
        <v>1</v>
      </c>
      <c r="C31" s="289" t="s">
        <v>53</v>
      </c>
      <c r="D31" s="290"/>
      <c r="E31" s="290"/>
      <c r="F31" s="290"/>
      <c r="G31" s="307"/>
    </row>
    <row r="32" spans="1:7" ht="27" customHeight="1" x14ac:dyDescent="0.4">
      <c r="A32" s="59" t="s">
        <v>54</v>
      </c>
      <c r="B32" s="65">
        <v>1</v>
      </c>
      <c r="C32" s="289" t="s">
        <v>55</v>
      </c>
      <c r="D32" s="290"/>
      <c r="E32" s="290"/>
      <c r="F32" s="290"/>
      <c r="G32" s="307"/>
    </row>
    <row r="33" spans="1:7" ht="18.75" customHeight="1" x14ac:dyDescent="0.3">
      <c r="A33" s="59"/>
      <c r="B33" s="66"/>
      <c r="C33" s="67"/>
      <c r="D33" s="67"/>
      <c r="E33" s="67"/>
      <c r="F33" s="67"/>
      <c r="G33" s="67"/>
    </row>
    <row r="34" spans="1:7" ht="18.75" customHeight="1" x14ac:dyDescent="0.3">
      <c r="A34" s="59" t="s">
        <v>56</v>
      </c>
      <c r="B34" s="68">
        <f>B31/B32</f>
        <v>1</v>
      </c>
      <c r="C34" s="48" t="s">
        <v>57</v>
      </c>
      <c r="D34" s="48"/>
      <c r="E34" s="48"/>
      <c r="F34" s="48"/>
      <c r="G34" s="48"/>
    </row>
    <row r="35" spans="1:7" ht="19.5" customHeight="1" x14ac:dyDescent="0.3">
      <c r="A35" s="59"/>
      <c r="B35" s="63"/>
      <c r="C35" s="62"/>
      <c r="D35" s="62"/>
      <c r="E35" s="62"/>
      <c r="F35" s="62"/>
      <c r="G35" s="48"/>
    </row>
    <row r="36" spans="1:7" ht="27" customHeight="1" x14ac:dyDescent="0.4">
      <c r="A36" s="69" t="s">
        <v>105</v>
      </c>
      <c r="B36" s="70">
        <v>20</v>
      </c>
      <c r="C36" s="48"/>
      <c r="D36" s="291" t="s">
        <v>58</v>
      </c>
      <c r="E36" s="308"/>
      <c r="F36" s="291" t="s">
        <v>59</v>
      </c>
      <c r="G36" s="292"/>
    </row>
    <row r="37" spans="1:7" ht="26.25" customHeight="1" x14ac:dyDescent="0.4">
      <c r="A37" s="71" t="s">
        <v>60</v>
      </c>
      <c r="B37" s="72">
        <v>4</v>
      </c>
      <c r="C37" s="73" t="s">
        <v>61</v>
      </c>
      <c r="D37" s="74" t="s">
        <v>62</v>
      </c>
      <c r="E37" s="75" t="s">
        <v>63</v>
      </c>
      <c r="F37" s="74" t="s">
        <v>62</v>
      </c>
      <c r="G37" s="76" t="s">
        <v>63</v>
      </c>
    </row>
    <row r="38" spans="1:7" ht="26.25" customHeight="1" x14ac:dyDescent="0.4">
      <c r="A38" s="71" t="s">
        <v>64</v>
      </c>
      <c r="B38" s="72">
        <v>50</v>
      </c>
      <c r="C38" s="77">
        <v>1</v>
      </c>
      <c r="D38" s="78">
        <v>34496475</v>
      </c>
      <c r="E38" s="79">
        <f>IF(ISBLANK(D38),"-",$D$48/$D$45*D38)</f>
        <v>34371134.927962691</v>
      </c>
      <c r="F38" s="78">
        <v>35871675</v>
      </c>
      <c r="G38" s="80">
        <f>IF(ISBLANK(F38),"-",$D$48/$F$45*F38)</f>
        <v>35228081.437524058</v>
      </c>
    </row>
    <row r="39" spans="1:7" ht="26.25" customHeight="1" x14ac:dyDescent="0.4">
      <c r="A39" s="71" t="s">
        <v>65</v>
      </c>
      <c r="B39" s="72">
        <v>1</v>
      </c>
      <c r="C39" s="81">
        <v>2</v>
      </c>
      <c r="D39" s="82">
        <v>34621819</v>
      </c>
      <c r="E39" s="83">
        <f>IF(ISBLANK(D39),"-",$D$48/$D$45*D39)</f>
        <v>34496023.500966474</v>
      </c>
      <c r="F39" s="82">
        <v>35962407</v>
      </c>
      <c r="G39" s="84">
        <f>IF(ISBLANK(F39),"-",$D$48/$F$45*F39)</f>
        <v>35317185.564526476</v>
      </c>
    </row>
    <row r="40" spans="1:7" ht="26.25" customHeight="1" x14ac:dyDescent="0.4">
      <c r="A40" s="71" t="s">
        <v>66</v>
      </c>
      <c r="B40" s="72">
        <v>1</v>
      </c>
      <c r="C40" s="81">
        <v>3</v>
      </c>
      <c r="D40" s="82">
        <v>34636869</v>
      </c>
      <c r="E40" s="83">
        <f>IF(ISBLANK(D40),"-",$D$48/$D$45*D40)</f>
        <v>34511018.81804353</v>
      </c>
      <c r="F40" s="82">
        <v>35991415</v>
      </c>
      <c r="G40" s="84">
        <f>IF(ISBLANK(F40),"-",$D$48/$F$45*F40)</f>
        <v>35345673.115953602</v>
      </c>
    </row>
    <row r="41" spans="1:7" ht="26.25" customHeight="1" x14ac:dyDescent="0.4">
      <c r="A41" s="71" t="s">
        <v>67</v>
      </c>
      <c r="B41" s="72">
        <v>1</v>
      </c>
      <c r="C41" s="85">
        <v>4</v>
      </c>
      <c r="D41" s="86"/>
      <c r="E41" s="87" t="str">
        <f>IF(ISBLANK(D41),"-",$D$48/$D$45*D41)</f>
        <v>-</v>
      </c>
      <c r="F41" s="86"/>
      <c r="G41" s="88" t="str">
        <f>IF(ISBLANK(F41),"-",$D$48/$F$45*F41)</f>
        <v>-</v>
      </c>
    </row>
    <row r="42" spans="1:7" ht="27" customHeight="1" x14ac:dyDescent="0.4">
      <c r="A42" s="71" t="s">
        <v>68</v>
      </c>
      <c r="B42" s="72">
        <v>1</v>
      </c>
      <c r="C42" s="89" t="s">
        <v>69</v>
      </c>
      <c r="D42" s="90">
        <f>AVERAGE(D38:D41)</f>
        <v>34585054.333333336</v>
      </c>
      <c r="E42" s="91">
        <f>AVERAGE(E38:E41)</f>
        <v>34459392.415657565</v>
      </c>
      <c r="F42" s="90">
        <f>AVERAGE(F38:F41)</f>
        <v>35941832.333333336</v>
      </c>
      <c r="G42" s="92">
        <f>AVERAGE(G38:G41)</f>
        <v>35296980.039334714</v>
      </c>
    </row>
    <row r="43" spans="1:7" ht="26.25" customHeight="1" x14ac:dyDescent="0.4">
      <c r="A43" s="71" t="s">
        <v>70</v>
      </c>
      <c r="B43" s="72">
        <v>1</v>
      </c>
      <c r="C43" s="93" t="s">
        <v>96</v>
      </c>
      <c r="D43" s="94">
        <v>15.1</v>
      </c>
      <c r="E43" s="95"/>
      <c r="F43" s="94">
        <v>15.32</v>
      </c>
      <c r="G43" s="48"/>
    </row>
    <row r="44" spans="1:7" ht="26.25" customHeight="1" x14ac:dyDescent="0.4">
      <c r="A44" s="71" t="s">
        <v>71</v>
      </c>
      <c r="B44" s="72">
        <v>1</v>
      </c>
      <c r="C44" s="96" t="s">
        <v>97</v>
      </c>
      <c r="D44" s="97">
        <f>D43*$B$34</f>
        <v>15.1</v>
      </c>
      <c r="E44" s="98"/>
      <c r="F44" s="97">
        <f>F43*$B$34</f>
        <v>15.32</v>
      </c>
      <c r="G44" s="48"/>
    </row>
    <row r="45" spans="1:7" ht="19.5" customHeight="1" x14ac:dyDescent="0.3">
      <c r="A45" s="71" t="s">
        <v>72</v>
      </c>
      <c r="B45" s="99">
        <f>(B44/B43)*(B42/B41)*(B40/B39)*(B38/B37)*B36</f>
        <v>250</v>
      </c>
      <c r="C45" s="96" t="s">
        <v>73</v>
      </c>
      <c r="D45" s="100">
        <f>D44*$B$30/100</f>
        <v>15.0547</v>
      </c>
      <c r="E45" s="101"/>
      <c r="F45" s="100">
        <f>F44*$B$30/100</f>
        <v>15.274039999999999</v>
      </c>
      <c r="G45" s="48"/>
    </row>
    <row r="46" spans="1:7" ht="19.5" customHeight="1" x14ac:dyDescent="0.3">
      <c r="A46" s="293" t="s">
        <v>74</v>
      </c>
      <c r="B46" s="294"/>
      <c r="C46" s="96" t="s">
        <v>75</v>
      </c>
      <c r="D46" s="97">
        <f>D45/$B$45</f>
        <v>6.0218800000000003E-2</v>
      </c>
      <c r="E46" s="101"/>
      <c r="F46" s="102">
        <f>F45/$B$45</f>
        <v>6.1096159999999997E-2</v>
      </c>
      <c r="G46" s="48"/>
    </row>
    <row r="47" spans="1:7" ht="27" customHeight="1" x14ac:dyDescent="0.4">
      <c r="A47" s="295"/>
      <c r="B47" s="296"/>
      <c r="C47" s="103" t="s">
        <v>106</v>
      </c>
      <c r="D47" s="104">
        <v>0.06</v>
      </c>
      <c r="E47" s="48"/>
      <c r="F47" s="105"/>
      <c r="G47" s="48"/>
    </row>
    <row r="48" spans="1:7" ht="18.75" customHeight="1" x14ac:dyDescent="0.3">
      <c r="A48" s="48"/>
      <c r="B48" s="48"/>
      <c r="C48" s="106" t="s">
        <v>76</v>
      </c>
      <c r="D48" s="100">
        <f>D47*$B$45</f>
        <v>15</v>
      </c>
      <c r="E48" s="48"/>
      <c r="F48" s="105"/>
      <c r="G48" s="48"/>
    </row>
    <row r="49" spans="1:7" ht="19.5" customHeight="1" x14ac:dyDescent="0.3">
      <c r="A49" s="48"/>
      <c r="B49" s="48"/>
      <c r="C49" s="107" t="s">
        <v>77</v>
      </c>
      <c r="D49" s="108">
        <f>D48/B34</f>
        <v>15</v>
      </c>
      <c r="E49" s="48"/>
      <c r="F49" s="105"/>
      <c r="G49" s="48"/>
    </row>
    <row r="50" spans="1:7" ht="18.75" customHeight="1" x14ac:dyDescent="0.3">
      <c r="A50" s="48"/>
      <c r="B50" s="48"/>
      <c r="C50" s="69" t="s">
        <v>78</v>
      </c>
      <c r="D50" s="109">
        <f>AVERAGE(E38:E41,G38:G41)</f>
        <v>34878186.22749614</v>
      </c>
      <c r="E50" s="48"/>
      <c r="F50" s="110"/>
      <c r="G50" s="48"/>
    </row>
    <row r="51" spans="1:7" ht="18.75" customHeight="1" x14ac:dyDescent="0.3">
      <c r="A51" s="48"/>
      <c r="B51" s="48"/>
      <c r="C51" s="71" t="s">
        <v>79</v>
      </c>
      <c r="D51" s="111">
        <f>STDEV(E38:E41,G38:G41)/D50</f>
        <v>1.3273579783774104E-2</v>
      </c>
      <c r="E51" s="48"/>
      <c r="F51" s="110"/>
      <c r="G51" s="48"/>
    </row>
    <row r="52" spans="1:7" ht="19.5" customHeight="1" x14ac:dyDescent="0.3">
      <c r="A52" s="48"/>
      <c r="B52" s="48"/>
      <c r="C52" s="112" t="s">
        <v>20</v>
      </c>
      <c r="D52" s="113">
        <f>COUNT(E38:E41,G38:G41)</f>
        <v>6</v>
      </c>
      <c r="E52" s="48"/>
      <c r="F52" s="110"/>
      <c r="G52" s="48"/>
    </row>
    <row r="53" spans="1:7" ht="18.75" customHeight="1" x14ac:dyDescent="0.3">
      <c r="A53" s="48"/>
      <c r="B53" s="48"/>
      <c r="C53" s="48"/>
      <c r="D53" s="48"/>
      <c r="E53" s="48"/>
      <c r="F53" s="48"/>
      <c r="G53" s="48"/>
    </row>
    <row r="54" spans="1:7" ht="18.75" customHeight="1" x14ac:dyDescent="0.3">
      <c r="A54" s="49" t="s">
        <v>1</v>
      </c>
      <c r="B54" s="114" t="s">
        <v>80</v>
      </c>
      <c r="C54" s="48"/>
      <c r="D54" s="48"/>
      <c r="E54" s="48"/>
      <c r="F54" s="48"/>
      <c r="G54" s="48"/>
    </row>
    <row r="55" spans="1:7" ht="18.75" customHeight="1" x14ac:dyDescent="0.3">
      <c r="A55" s="48" t="s">
        <v>81</v>
      </c>
      <c r="B55" s="115" t="str">
        <f>B21</f>
        <v>Each tablet contains: Levonorgesterol 1.5 mg</v>
      </c>
      <c r="C55" s="48"/>
      <c r="D55" s="48"/>
      <c r="E55" s="48"/>
      <c r="F55" s="48"/>
      <c r="G55" s="48"/>
    </row>
    <row r="56" spans="1:7" ht="26.25" customHeight="1" x14ac:dyDescent="0.4">
      <c r="A56" s="116" t="s">
        <v>82</v>
      </c>
      <c r="B56" s="117">
        <v>1.5</v>
      </c>
      <c r="C56" s="48" t="str">
        <f>B20</f>
        <v>levonorgetrel</v>
      </c>
      <c r="D56" s="48"/>
      <c r="E56" s="48"/>
      <c r="F56" s="48"/>
      <c r="G56" s="48"/>
    </row>
    <row r="57" spans="1:7" ht="17.25" customHeight="1" x14ac:dyDescent="0.3">
      <c r="A57" s="118" t="s">
        <v>83</v>
      </c>
      <c r="B57" s="118">
        <f>Uniformity!C46</f>
        <v>82.450999999999993</v>
      </c>
      <c r="C57" s="118"/>
      <c r="D57" s="119"/>
      <c r="E57" s="119"/>
      <c r="F57" s="119"/>
      <c r="G57" s="119"/>
    </row>
    <row r="58" spans="1:7" ht="57.75" customHeight="1" x14ac:dyDescent="0.4">
      <c r="A58" s="69" t="s">
        <v>107</v>
      </c>
      <c r="B58" s="70">
        <v>25</v>
      </c>
      <c r="C58" s="120" t="s">
        <v>108</v>
      </c>
      <c r="D58" s="121" t="s">
        <v>109</v>
      </c>
      <c r="E58" s="122" t="s">
        <v>110</v>
      </c>
      <c r="F58" s="123" t="s">
        <v>111</v>
      </c>
      <c r="G58" s="124" t="s">
        <v>112</v>
      </c>
    </row>
    <row r="59" spans="1:7" ht="26.25" customHeight="1" x14ac:dyDescent="0.4">
      <c r="A59" s="71" t="s">
        <v>60</v>
      </c>
      <c r="B59" s="72">
        <v>1</v>
      </c>
      <c r="C59" s="125">
        <v>1</v>
      </c>
      <c r="D59" s="228">
        <v>35281723</v>
      </c>
      <c r="E59" s="126">
        <f t="shared" ref="E59:E68" si="0">IF(ISBLANK(D59),"-",D59/$D$50*$D$47*$B$67)</f>
        <v>1.5173548347614074</v>
      </c>
      <c r="F59" s="127">
        <f t="shared" ref="F59:F68" si="1">IF(ISBLANK(D59),"-",E59/$E$70*100)</f>
        <v>101.32318981506762</v>
      </c>
      <c r="G59" s="128">
        <f t="shared" ref="G59:G68" si="2">IF(ISBLANK(D59),"-",E59/$B$56*100)</f>
        <v>101.15698898409381</v>
      </c>
    </row>
    <row r="60" spans="1:7" ht="26.25" customHeight="1" x14ac:dyDescent="0.4">
      <c r="A60" s="71" t="s">
        <v>64</v>
      </c>
      <c r="B60" s="72">
        <v>1</v>
      </c>
      <c r="C60" s="129">
        <v>2</v>
      </c>
      <c r="D60" s="229">
        <v>34539728</v>
      </c>
      <c r="E60" s="130">
        <f t="shared" si="0"/>
        <v>1.4854439867390816</v>
      </c>
      <c r="F60" s="131">
        <f t="shared" si="1"/>
        <v>99.192304647502766</v>
      </c>
      <c r="G60" s="132">
        <f t="shared" si="2"/>
        <v>99.029599115938765</v>
      </c>
    </row>
    <row r="61" spans="1:7" ht="26.25" customHeight="1" x14ac:dyDescent="0.4">
      <c r="A61" s="71" t="s">
        <v>65</v>
      </c>
      <c r="B61" s="72">
        <v>1</v>
      </c>
      <c r="C61" s="129">
        <v>3</v>
      </c>
      <c r="D61" s="229">
        <v>34903902</v>
      </c>
      <c r="E61" s="130">
        <f t="shared" si="0"/>
        <v>1.5011059536899136</v>
      </c>
      <c r="F61" s="131">
        <f t="shared" si="1"/>
        <v>100.23815128395283</v>
      </c>
      <c r="G61" s="132">
        <f t="shared" si="2"/>
        <v>100.07373024599424</v>
      </c>
    </row>
    <row r="62" spans="1:7" ht="26.25" customHeight="1" x14ac:dyDescent="0.4">
      <c r="A62" s="71" t="s">
        <v>66</v>
      </c>
      <c r="B62" s="72">
        <v>1</v>
      </c>
      <c r="C62" s="129">
        <v>4</v>
      </c>
      <c r="D62" s="229">
        <v>34580030</v>
      </c>
      <c r="E62" s="130">
        <f t="shared" si="0"/>
        <v>1.4871772477408347</v>
      </c>
      <c r="F62" s="131">
        <f t="shared" si="1"/>
        <v>99.308045230691604</v>
      </c>
      <c r="G62" s="132">
        <f t="shared" si="2"/>
        <v>99.145149849388986</v>
      </c>
    </row>
    <row r="63" spans="1:7" ht="26.25" customHeight="1" x14ac:dyDescent="0.4">
      <c r="A63" s="71" t="s">
        <v>67</v>
      </c>
      <c r="B63" s="72">
        <v>1</v>
      </c>
      <c r="C63" s="129">
        <v>5</v>
      </c>
      <c r="D63" s="229">
        <v>34384766</v>
      </c>
      <c r="E63" s="130">
        <f t="shared" si="0"/>
        <v>1.4787795633518139</v>
      </c>
      <c r="F63" s="131">
        <f t="shared" si="1"/>
        <v>98.747279778957591</v>
      </c>
      <c r="G63" s="132">
        <f t="shared" si="2"/>
        <v>98.585304223454258</v>
      </c>
    </row>
    <row r="64" spans="1:7" ht="26.25" customHeight="1" x14ac:dyDescent="0.4">
      <c r="A64" s="71" t="s">
        <v>68</v>
      </c>
      <c r="B64" s="72">
        <v>1</v>
      </c>
      <c r="C64" s="129">
        <v>6</v>
      </c>
      <c r="D64" s="229">
        <v>35255201</v>
      </c>
      <c r="E64" s="130">
        <f t="shared" si="0"/>
        <v>1.5162142077878453</v>
      </c>
      <c r="F64" s="131">
        <f t="shared" si="1"/>
        <v>101.24702308023225</v>
      </c>
      <c r="G64" s="132">
        <f t="shared" si="2"/>
        <v>101.08094718585636</v>
      </c>
    </row>
    <row r="65" spans="1:7" ht="26.25" customHeight="1" x14ac:dyDescent="0.4">
      <c r="A65" s="71" t="s">
        <v>70</v>
      </c>
      <c r="B65" s="72">
        <v>1</v>
      </c>
      <c r="C65" s="129">
        <v>7</v>
      </c>
      <c r="D65" s="229">
        <v>35270007</v>
      </c>
      <c r="E65" s="130">
        <f t="shared" si="0"/>
        <v>1.5168509668169743</v>
      </c>
      <c r="F65" s="131">
        <f t="shared" si="1"/>
        <v>101.28954342847041</v>
      </c>
      <c r="G65" s="132">
        <f t="shared" si="2"/>
        <v>101.12339778779828</v>
      </c>
    </row>
    <row r="66" spans="1:7" ht="26.25" customHeight="1" x14ac:dyDescent="0.4">
      <c r="A66" s="71" t="s">
        <v>71</v>
      </c>
      <c r="B66" s="72">
        <v>1</v>
      </c>
      <c r="C66" s="129">
        <v>8</v>
      </c>
      <c r="D66" s="229">
        <v>34356064</v>
      </c>
      <c r="E66" s="130">
        <f t="shared" si="0"/>
        <v>1.477545181502965</v>
      </c>
      <c r="F66" s="131">
        <f t="shared" si="1"/>
        <v>98.664852449825389</v>
      </c>
      <c r="G66" s="132">
        <f t="shared" si="2"/>
        <v>98.503012100197665</v>
      </c>
    </row>
    <row r="67" spans="1:7" ht="27" customHeight="1" x14ac:dyDescent="0.4">
      <c r="A67" s="71" t="s">
        <v>72</v>
      </c>
      <c r="B67" s="99">
        <f>(B66/B65)*(B64/B63)*(B62/B61)*(B60/B59)*B58</f>
        <v>25</v>
      </c>
      <c r="C67" s="129">
        <v>9</v>
      </c>
      <c r="D67" s="229">
        <v>34782449</v>
      </c>
      <c r="E67" s="130">
        <f t="shared" si="0"/>
        <v>1.4958826459521855</v>
      </c>
      <c r="F67" s="131">
        <f t="shared" si="1"/>
        <v>99.889358642147627</v>
      </c>
      <c r="G67" s="132">
        <f t="shared" si="2"/>
        <v>99.725509730145703</v>
      </c>
    </row>
    <row r="68" spans="1:7" ht="27" customHeight="1" x14ac:dyDescent="0.4">
      <c r="A68" s="293" t="s">
        <v>74</v>
      </c>
      <c r="B68" s="298"/>
      <c r="C68" s="133">
        <v>10</v>
      </c>
      <c r="D68" s="230">
        <v>34855884</v>
      </c>
      <c r="E68" s="134">
        <f t="shared" si="0"/>
        <v>1.4990408520378322</v>
      </c>
      <c r="F68" s="135">
        <f t="shared" si="1"/>
        <v>100.10025164315184</v>
      </c>
      <c r="G68" s="136">
        <f t="shared" si="2"/>
        <v>99.936056802522145</v>
      </c>
    </row>
    <row r="69" spans="1:7" ht="19.5" customHeight="1" x14ac:dyDescent="0.3">
      <c r="A69" s="295"/>
      <c r="B69" s="299"/>
      <c r="C69" s="129"/>
      <c r="D69" s="101"/>
      <c r="E69" s="137"/>
      <c r="F69" s="119"/>
      <c r="G69" s="138"/>
    </row>
    <row r="70" spans="1:7" ht="26.25" customHeight="1" x14ac:dyDescent="0.4">
      <c r="A70" s="119"/>
      <c r="B70" s="119"/>
      <c r="C70" s="139" t="s">
        <v>113</v>
      </c>
      <c r="D70" s="140"/>
      <c r="E70" s="141">
        <f>AVERAGE(E59:E68)</f>
        <v>1.4975395440380854</v>
      </c>
      <c r="F70" s="141">
        <f>AVERAGE(F59:F68)</f>
        <v>100</v>
      </c>
      <c r="G70" s="142">
        <f>AVERAGE(G59:G68)</f>
        <v>99.835969602539024</v>
      </c>
    </row>
    <row r="71" spans="1:7" ht="26.25" customHeight="1" x14ac:dyDescent="0.4">
      <c r="A71" s="119"/>
      <c r="B71" s="119"/>
      <c r="C71" s="139"/>
      <c r="D71" s="140"/>
      <c r="E71" s="143">
        <f>STDEV(E59:E68)/E70</f>
        <v>1.0290733780916352E-2</v>
      </c>
      <c r="F71" s="143">
        <f>STDEV(F59:F68)/F70</f>
        <v>1.0290733780916349E-2</v>
      </c>
      <c r="G71" s="144">
        <f>STDEV(G59:G68)/G70</f>
        <v>1.0290733780916344E-2</v>
      </c>
    </row>
    <row r="72" spans="1:7" ht="27" customHeight="1" x14ac:dyDescent="0.4">
      <c r="A72" s="119"/>
      <c r="B72" s="119"/>
      <c r="C72" s="145"/>
      <c r="D72" s="146"/>
      <c r="E72" s="147">
        <f>COUNT(E59:E68)</f>
        <v>10</v>
      </c>
      <c r="F72" s="147">
        <f>COUNT(F59:F68)</f>
        <v>10</v>
      </c>
      <c r="G72" s="148">
        <f>COUNT(G59:G68)</f>
        <v>10</v>
      </c>
    </row>
    <row r="73" spans="1:7" ht="18.75" customHeight="1" x14ac:dyDescent="0.3">
      <c r="A73" s="119"/>
      <c r="B73" s="149"/>
      <c r="C73" s="149"/>
      <c r="D73" s="98"/>
      <c r="E73" s="140"/>
      <c r="F73" s="95"/>
      <c r="G73" s="150"/>
    </row>
    <row r="74" spans="1:7" ht="18.75" customHeight="1" x14ac:dyDescent="0.3">
      <c r="A74" s="58" t="s">
        <v>114</v>
      </c>
      <c r="B74" s="151" t="s">
        <v>92</v>
      </c>
      <c r="C74" s="297" t="str">
        <f>B20</f>
        <v>levonorgetrel</v>
      </c>
      <c r="D74" s="297"/>
      <c r="E74" s="152" t="s">
        <v>93</v>
      </c>
      <c r="F74" s="152"/>
      <c r="G74" s="153">
        <f>G70</f>
        <v>99.835969602539024</v>
      </c>
    </row>
    <row r="75" spans="1:7" ht="18.75" customHeight="1" x14ac:dyDescent="0.3">
      <c r="A75" s="58"/>
      <c r="B75" s="151"/>
      <c r="C75" s="154"/>
      <c r="D75" s="154"/>
      <c r="E75" s="152"/>
      <c r="F75" s="152"/>
      <c r="G75" s="155"/>
    </row>
    <row r="76" spans="1:7" ht="18.75" customHeight="1" x14ac:dyDescent="0.3">
      <c r="A76" s="49" t="s">
        <v>1</v>
      </c>
      <c r="B76" s="156" t="s">
        <v>115</v>
      </c>
      <c r="C76" s="48"/>
      <c r="D76" s="48"/>
      <c r="E76" s="48"/>
      <c r="F76" s="48"/>
      <c r="G76" s="119"/>
    </row>
    <row r="77" spans="1:7" ht="18.75" customHeight="1" x14ac:dyDescent="0.3">
      <c r="A77" s="49"/>
      <c r="B77" s="114"/>
      <c r="C77" s="48"/>
      <c r="D77" s="48"/>
      <c r="E77" s="48"/>
      <c r="F77" s="48"/>
      <c r="G77" s="119"/>
    </row>
    <row r="78" spans="1:7" ht="18.75" customHeight="1" x14ac:dyDescent="0.3">
      <c r="A78" s="119"/>
      <c r="B78" s="300" t="s">
        <v>116</v>
      </c>
      <c r="C78" s="301"/>
      <c r="D78" s="48"/>
      <c r="E78" s="119"/>
      <c r="F78" s="119"/>
      <c r="G78" s="119"/>
    </row>
    <row r="79" spans="1:7" ht="18.75" customHeight="1" x14ac:dyDescent="0.3">
      <c r="A79" s="119"/>
      <c r="B79" s="157" t="s">
        <v>43</v>
      </c>
      <c r="C79" s="158">
        <f>G70</f>
        <v>99.835969602539024</v>
      </c>
      <c r="D79" s="48"/>
      <c r="E79" s="119"/>
      <c r="F79" s="119"/>
      <c r="G79" s="119"/>
    </row>
    <row r="80" spans="1:7" ht="26.25" customHeight="1" x14ac:dyDescent="0.4">
      <c r="A80" s="119"/>
      <c r="B80" s="157" t="s">
        <v>117</v>
      </c>
      <c r="C80" s="159">
        <v>2.4</v>
      </c>
      <c r="D80" s="48"/>
      <c r="E80" s="119"/>
      <c r="F80" s="119"/>
      <c r="G80" s="119"/>
    </row>
    <row r="81" spans="1:7" ht="18.75" customHeight="1" x14ac:dyDescent="0.3">
      <c r="A81" s="119"/>
      <c r="B81" s="157" t="s">
        <v>118</v>
      </c>
      <c r="C81" s="158">
        <f>STDEV(G59:G68)</f>
        <v>1.0273853849393855</v>
      </c>
      <c r="D81" s="48"/>
      <c r="E81" s="119"/>
      <c r="F81" s="119"/>
      <c r="G81" s="119"/>
    </row>
    <row r="82" spans="1:7" ht="18.75" customHeight="1" x14ac:dyDescent="0.3">
      <c r="A82" s="119"/>
      <c r="B82" s="157" t="s">
        <v>119</v>
      </c>
      <c r="C82" s="158">
        <f>IF(OR(G70&lt;98.5,G70&gt;101.5),(IF(98.5&gt;G70,98.5,101.5)),C79)</f>
        <v>99.835969602539024</v>
      </c>
      <c r="D82" s="48"/>
      <c r="E82" s="119"/>
      <c r="F82" s="119"/>
      <c r="G82" s="119"/>
    </row>
    <row r="83" spans="1:7" ht="18.75" customHeight="1" x14ac:dyDescent="0.3">
      <c r="A83" s="119"/>
      <c r="B83" s="157" t="s">
        <v>120</v>
      </c>
      <c r="C83" s="160">
        <f>ABS(C82-C79)+(C80*C81)</f>
        <v>2.4657249238545251</v>
      </c>
      <c r="D83" s="48"/>
      <c r="E83" s="119"/>
      <c r="F83" s="119"/>
      <c r="G83" s="119"/>
    </row>
    <row r="84" spans="1:7" ht="18.75" customHeight="1" x14ac:dyDescent="0.3">
      <c r="A84" s="116"/>
      <c r="B84" s="161"/>
      <c r="C84" s="48"/>
      <c r="D84" s="48"/>
      <c r="E84" s="48"/>
      <c r="F84" s="48"/>
      <c r="G84" s="48"/>
    </row>
    <row r="85" spans="1:7" ht="18.75" customHeight="1" x14ac:dyDescent="0.3">
      <c r="A85" s="57" t="s">
        <v>94</v>
      </c>
      <c r="B85" s="57" t="s">
        <v>95</v>
      </c>
      <c r="C85" s="48"/>
      <c r="D85" s="48"/>
      <c r="E85" s="48"/>
      <c r="F85" s="48"/>
      <c r="G85" s="48"/>
    </row>
    <row r="86" spans="1:7" ht="18.75" customHeight="1" x14ac:dyDescent="0.3">
      <c r="A86" s="57"/>
      <c r="B86" s="57"/>
      <c r="C86" s="48"/>
      <c r="D86" s="48"/>
      <c r="E86" s="48"/>
      <c r="F86" s="48"/>
      <c r="G86" s="48"/>
    </row>
    <row r="87" spans="1:7" ht="26.25" customHeight="1" x14ac:dyDescent="0.4">
      <c r="A87" s="58" t="s">
        <v>4</v>
      </c>
      <c r="B87" s="302" t="str">
        <f>'[1]Levonorgestrel '!$B$87:$C$87</f>
        <v>Levonorgestrel</v>
      </c>
      <c r="C87" s="302"/>
      <c r="D87" s="48"/>
      <c r="E87" s="48"/>
      <c r="F87" s="48"/>
      <c r="G87" s="48"/>
    </row>
    <row r="88" spans="1:7" ht="26.25" customHeight="1" x14ac:dyDescent="0.4">
      <c r="A88" s="59" t="s">
        <v>48</v>
      </c>
      <c r="B88" s="303" t="str">
        <f>'[1]Levonorgestrel '!$B$88:$C$88</f>
        <v>WRS/L34-1</v>
      </c>
      <c r="C88" s="303"/>
      <c r="D88" s="48"/>
      <c r="E88" s="48"/>
      <c r="F88" s="48"/>
      <c r="G88" s="48"/>
    </row>
    <row r="89" spans="1:7" ht="27" customHeight="1" x14ac:dyDescent="0.4">
      <c r="A89" s="59" t="s">
        <v>6</v>
      </c>
      <c r="B89" s="60">
        <f>'[1]Levonorgestrel '!$B$89</f>
        <v>99.7</v>
      </c>
      <c r="C89" s="48"/>
      <c r="D89" s="48"/>
      <c r="E89" s="48"/>
      <c r="F89" s="48"/>
      <c r="G89" s="48"/>
    </row>
    <row r="90" spans="1:7" ht="27" customHeight="1" x14ac:dyDescent="0.4">
      <c r="A90" s="59" t="s">
        <v>49</v>
      </c>
      <c r="B90" s="60">
        <f>B33</f>
        <v>0</v>
      </c>
      <c r="C90" s="304" t="s">
        <v>50</v>
      </c>
      <c r="D90" s="305"/>
      <c r="E90" s="305"/>
      <c r="F90" s="305"/>
      <c r="G90" s="306"/>
    </row>
    <row r="91" spans="1:7" ht="18.75" customHeight="1" x14ac:dyDescent="0.3">
      <c r="A91" s="59" t="s">
        <v>51</v>
      </c>
      <c r="B91" s="63">
        <f>B89-B90</f>
        <v>99.7</v>
      </c>
      <c r="C91" s="162"/>
      <c r="D91" s="162"/>
      <c r="E91" s="162"/>
      <c r="F91" s="162"/>
      <c r="G91" s="163"/>
    </row>
    <row r="92" spans="1:7" ht="19.5" customHeight="1" x14ac:dyDescent="0.3">
      <c r="A92" s="59"/>
      <c r="B92" s="63"/>
      <c r="C92" s="162"/>
      <c r="D92" s="162"/>
      <c r="E92" s="162"/>
      <c r="F92" s="162"/>
      <c r="G92" s="163"/>
    </row>
    <row r="93" spans="1:7" ht="27" customHeight="1" x14ac:dyDescent="0.4">
      <c r="A93" s="59" t="s">
        <v>52</v>
      </c>
      <c r="B93" s="65">
        <v>1</v>
      </c>
      <c r="C93" s="289" t="s">
        <v>121</v>
      </c>
      <c r="D93" s="290"/>
      <c r="E93" s="290"/>
      <c r="F93" s="290"/>
      <c r="G93" s="290"/>
    </row>
    <row r="94" spans="1:7" ht="27" customHeight="1" x14ac:dyDescent="0.4">
      <c r="A94" s="59" t="s">
        <v>54</v>
      </c>
      <c r="B94" s="65">
        <v>1</v>
      </c>
      <c r="C94" s="289" t="s">
        <v>122</v>
      </c>
      <c r="D94" s="290"/>
      <c r="E94" s="290"/>
      <c r="F94" s="290"/>
      <c r="G94" s="290"/>
    </row>
    <row r="95" spans="1:7" ht="18.75" customHeight="1" x14ac:dyDescent="0.3">
      <c r="A95" s="59"/>
      <c r="B95" s="66"/>
      <c r="C95" s="67"/>
      <c r="D95" s="67"/>
      <c r="E95" s="67"/>
      <c r="F95" s="67"/>
      <c r="G95" s="67"/>
    </row>
    <row r="96" spans="1:7" ht="18.75" customHeight="1" x14ac:dyDescent="0.3">
      <c r="A96" s="59" t="s">
        <v>56</v>
      </c>
      <c r="B96" s="68">
        <f>B93/B94</f>
        <v>1</v>
      </c>
      <c r="C96" s="48" t="s">
        <v>57</v>
      </c>
      <c r="D96" s="48"/>
      <c r="E96" s="48"/>
      <c r="F96" s="48"/>
      <c r="G96" s="48"/>
    </row>
    <row r="97" spans="1:7" ht="19.5" customHeight="1" x14ac:dyDescent="0.3">
      <c r="A97" s="57"/>
      <c r="B97" s="57"/>
      <c r="C97" s="48"/>
      <c r="D97" s="48"/>
      <c r="E97" s="48"/>
      <c r="F97" s="48"/>
      <c r="G97" s="48"/>
    </row>
    <row r="98" spans="1:7" ht="27" customHeight="1" x14ac:dyDescent="0.4">
      <c r="A98" s="69" t="s">
        <v>105</v>
      </c>
      <c r="B98" s="164">
        <v>200</v>
      </c>
      <c r="C98" s="48"/>
      <c r="D98" s="165" t="s">
        <v>58</v>
      </c>
      <c r="E98" s="166"/>
      <c r="F98" s="291" t="s">
        <v>59</v>
      </c>
      <c r="G98" s="292"/>
    </row>
    <row r="99" spans="1:7" ht="26.25" customHeight="1" x14ac:dyDescent="0.4">
      <c r="A99" s="71" t="s">
        <v>60</v>
      </c>
      <c r="B99" s="167">
        <v>1</v>
      </c>
      <c r="C99" s="73" t="s">
        <v>61</v>
      </c>
      <c r="D99" s="74" t="s">
        <v>62</v>
      </c>
      <c r="E99" s="75" t="s">
        <v>63</v>
      </c>
      <c r="F99" s="74" t="s">
        <v>62</v>
      </c>
      <c r="G99" s="76" t="s">
        <v>63</v>
      </c>
    </row>
    <row r="100" spans="1:7" ht="26.25" customHeight="1" x14ac:dyDescent="0.4">
      <c r="A100" s="71" t="s">
        <v>64</v>
      </c>
      <c r="B100" s="167">
        <v>250</v>
      </c>
      <c r="C100" s="77">
        <v>1</v>
      </c>
      <c r="D100" s="78">
        <v>1797172</v>
      </c>
      <c r="E100" s="168">
        <f>IF(ISBLANK(D100),"-",$D$110/$D$107*D100)</f>
        <v>1628837.1137508906</v>
      </c>
      <c r="F100" s="169">
        <v>1748810</v>
      </c>
      <c r="G100" s="80">
        <f>IF(ISBLANK(F100),"-",$D$110/$F$107*F100)</f>
        <v>1686607.9006249516</v>
      </c>
    </row>
    <row r="101" spans="1:7" ht="26.25" customHeight="1" x14ac:dyDescent="0.4">
      <c r="A101" s="71" t="s">
        <v>65</v>
      </c>
      <c r="B101" s="167">
        <v>1</v>
      </c>
      <c r="C101" s="81">
        <v>2</v>
      </c>
      <c r="D101" s="82">
        <v>1803609</v>
      </c>
      <c r="E101" s="170">
        <f>IF(ISBLANK(D101),"-",$D$110/$D$107*D101)</f>
        <v>1634671.1822213624</v>
      </c>
      <c r="F101" s="117">
        <v>1727046</v>
      </c>
      <c r="G101" s="84">
        <f>IF(ISBLANK(F101),"-",$D$110/$F$107*F101)</f>
        <v>1665618.0078697631</v>
      </c>
    </row>
    <row r="102" spans="1:7" ht="26.25" customHeight="1" x14ac:dyDescent="0.4">
      <c r="A102" s="71" t="s">
        <v>66</v>
      </c>
      <c r="B102" s="167">
        <v>1</v>
      </c>
      <c r="C102" s="81">
        <v>3</v>
      </c>
      <c r="D102" s="82">
        <v>1800613</v>
      </c>
      <c r="E102" s="170">
        <f>IF(ISBLANK(D102),"-",$D$110/$D$107*D102)</f>
        <v>1631955.8071805772</v>
      </c>
      <c r="F102" s="171">
        <v>1755265</v>
      </c>
      <c r="G102" s="84">
        <f>IF(ISBLANK(F102),"-",$D$110/$F$107*F102)</f>
        <v>1692833.307615153</v>
      </c>
    </row>
    <row r="103" spans="1:7" ht="26.25" customHeight="1" x14ac:dyDescent="0.4">
      <c r="A103" s="71" t="s">
        <v>67</v>
      </c>
      <c r="B103" s="167">
        <v>1</v>
      </c>
      <c r="C103" s="85">
        <v>4</v>
      </c>
      <c r="D103" s="86"/>
      <c r="E103" s="172" t="str">
        <f>IF(ISBLANK(D103),"-",$D$110/$D$107*D103)</f>
        <v>-</v>
      </c>
      <c r="F103" s="173"/>
      <c r="G103" s="88" t="str">
        <f>IF(ISBLANK(F103),"-",$D$110/$F$107*F103)</f>
        <v>-</v>
      </c>
    </row>
    <row r="104" spans="1:7" ht="27" customHeight="1" x14ac:dyDescent="0.4">
      <c r="A104" s="71" t="s">
        <v>68</v>
      </c>
      <c r="B104" s="167">
        <v>1</v>
      </c>
      <c r="C104" s="89" t="s">
        <v>69</v>
      </c>
      <c r="D104" s="174">
        <f>AVERAGE(D100:D103)</f>
        <v>1800464.6666666667</v>
      </c>
      <c r="E104" s="91">
        <f>AVERAGE(E100:E103)</f>
        <v>1631821.36771761</v>
      </c>
      <c r="F104" s="174">
        <f>AVERAGE(F100:F103)</f>
        <v>1743707</v>
      </c>
      <c r="G104" s="175">
        <f>AVERAGE(G100:G103)</f>
        <v>1681686.405369956</v>
      </c>
    </row>
    <row r="105" spans="1:7" ht="26.25" customHeight="1" x14ac:dyDescent="0.4">
      <c r="A105" s="71" t="s">
        <v>70</v>
      </c>
      <c r="B105" s="167">
        <v>1</v>
      </c>
      <c r="C105" s="93" t="s">
        <v>96</v>
      </c>
      <c r="D105" s="176">
        <v>16.600000000000001</v>
      </c>
      <c r="E105" s="95"/>
      <c r="F105" s="94">
        <v>15.6</v>
      </c>
      <c r="G105" s="48"/>
    </row>
    <row r="106" spans="1:7" ht="26.25" customHeight="1" x14ac:dyDescent="0.4">
      <c r="A106" s="71" t="s">
        <v>71</v>
      </c>
      <c r="B106" s="167">
        <v>1</v>
      </c>
      <c r="C106" s="96" t="s">
        <v>97</v>
      </c>
      <c r="D106" s="177">
        <f>D105*$B$96</f>
        <v>16.600000000000001</v>
      </c>
      <c r="E106" s="98"/>
      <c r="F106" s="97">
        <f>F105*$B$96</f>
        <v>15.6</v>
      </c>
      <c r="G106" s="48"/>
    </row>
    <row r="107" spans="1:7" ht="19.5" customHeight="1" x14ac:dyDescent="0.3">
      <c r="A107" s="71" t="s">
        <v>72</v>
      </c>
      <c r="B107" s="209">
        <f>(B106/B105)*(B104/B103)*(B102/B101)*(B100/B99)*B98</f>
        <v>50000</v>
      </c>
      <c r="C107" s="96" t="s">
        <v>73</v>
      </c>
      <c r="D107" s="178">
        <f>D106*$B$91/100</f>
        <v>16.550200000000004</v>
      </c>
      <c r="E107" s="101"/>
      <c r="F107" s="100">
        <f>F106*$B$91/100</f>
        <v>15.553199999999999</v>
      </c>
      <c r="G107" s="48"/>
    </row>
    <row r="108" spans="1:7" ht="19.5" customHeight="1" x14ac:dyDescent="0.3">
      <c r="A108" s="293" t="s">
        <v>74</v>
      </c>
      <c r="B108" s="294"/>
      <c r="C108" s="96" t="s">
        <v>75</v>
      </c>
      <c r="D108" s="177">
        <f>D107/$B$107</f>
        <v>3.3100400000000009E-4</v>
      </c>
      <c r="E108" s="101"/>
      <c r="F108" s="102">
        <f>F107/$B$107</f>
        <v>3.1106399999999995E-4</v>
      </c>
      <c r="G108" s="179"/>
    </row>
    <row r="109" spans="1:7" ht="19.5" customHeight="1" x14ac:dyDescent="0.3">
      <c r="A109" s="295"/>
      <c r="B109" s="296"/>
      <c r="C109" s="227" t="s">
        <v>106</v>
      </c>
      <c r="D109" s="181">
        <f>$B$56/$B$125</f>
        <v>2.9999999999999997E-4</v>
      </c>
      <c r="E109" s="48"/>
      <c r="F109" s="105"/>
      <c r="G109" s="182"/>
    </row>
    <row r="110" spans="1:7" ht="18.75" customHeight="1" x14ac:dyDescent="0.3">
      <c r="A110" s="48"/>
      <c r="B110" s="48"/>
      <c r="C110" s="180" t="s">
        <v>76</v>
      </c>
      <c r="D110" s="177">
        <f>D109*$B$107</f>
        <v>14.999999999999998</v>
      </c>
      <c r="E110" s="48"/>
      <c r="F110" s="105"/>
      <c r="G110" s="179"/>
    </row>
    <row r="111" spans="1:7" ht="19.5" customHeight="1" x14ac:dyDescent="0.3">
      <c r="A111" s="48"/>
      <c r="B111" s="48"/>
      <c r="C111" s="183" t="s">
        <v>77</v>
      </c>
      <c r="D111" s="184">
        <f>D110/B96</f>
        <v>14.999999999999998</v>
      </c>
      <c r="E111" s="48"/>
      <c r="F111" s="110"/>
      <c r="G111" s="179"/>
    </row>
    <row r="112" spans="1:7" ht="18.75" customHeight="1" x14ac:dyDescent="0.3">
      <c r="A112" s="48"/>
      <c r="B112" s="48"/>
      <c r="C112" s="185" t="s">
        <v>78</v>
      </c>
      <c r="D112" s="186">
        <f>AVERAGE(E100:E103,G100:G103)</f>
        <v>1656753.8865437831</v>
      </c>
      <c r="E112" s="48"/>
      <c r="F112" s="110"/>
      <c r="G112" s="187"/>
    </row>
    <row r="113" spans="1:7" ht="18.75" customHeight="1" x14ac:dyDescent="0.3">
      <c r="A113" s="48"/>
      <c r="B113" s="48"/>
      <c r="C113" s="188" t="s">
        <v>79</v>
      </c>
      <c r="D113" s="189">
        <f>STDEV(E100:E103,G100:G103)/D112</f>
        <v>1.7396581203258207E-2</v>
      </c>
      <c r="E113" s="48"/>
      <c r="F113" s="110"/>
      <c r="G113" s="179"/>
    </row>
    <row r="114" spans="1:7" ht="19.5" customHeight="1" x14ac:dyDescent="0.3">
      <c r="A114" s="48"/>
      <c r="B114" s="48"/>
      <c r="C114" s="190" t="s">
        <v>20</v>
      </c>
      <c r="D114" s="191">
        <f>COUNT(E100:E103,G100:G103)</f>
        <v>6</v>
      </c>
      <c r="E114" s="48"/>
      <c r="F114" s="110"/>
      <c r="G114" s="179"/>
    </row>
    <row r="115" spans="1:7" ht="19.5" customHeight="1" x14ac:dyDescent="0.3">
      <c r="A115" s="49"/>
      <c r="B115" s="49"/>
      <c r="C115" s="49"/>
      <c r="D115" s="49"/>
      <c r="E115" s="49"/>
      <c r="F115" s="48"/>
      <c r="G115" s="48"/>
    </row>
    <row r="116" spans="1:7" ht="26.25" customHeight="1" x14ac:dyDescent="0.4">
      <c r="A116" s="69" t="s">
        <v>98</v>
      </c>
      <c r="B116" s="164">
        <v>500</v>
      </c>
      <c r="C116" s="192" t="s">
        <v>123</v>
      </c>
      <c r="D116" s="193" t="s">
        <v>62</v>
      </c>
      <c r="E116" s="194" t="s">
        <v>99</v>
      </c>
      <c r="F116" s="195" t="s">
        <v>100</v>
      </c>
      <c r="G116" s="48"/>
    </row>
    <row r="117" spans="1:7" ht="26.25" customHeight="1" x14ac:dyDescent="0.4">
      <c r="A117" s="71" t="s">
        <v>101</v>
      </c>
      <c r="B117" s="167">
        <v>2</v>
      </c>
      <c r="C117" s="129">
        <v>1</v>
      </c>
      <c r="D117" s="196">
        <v>1382668</v>
      </c>
      <c r="E117" s="197">
        <f t="shared" ref="E117:E122" si="3">IF(ISBLANK(D117),"-",D117/$D$112*$D$109*$B$125)</f>
        <v>1.2518467690615493</v>
      </c>
      <c r="F117" s="198">
        <f t="shared" ref="F117:F122" si="4">IF(ISBLANK(D117), "-", E117/$B$56)</f>
        <v>0.8345645127076996</v>
      </c>
      <c r="G117" s="48"/>
    </row>
    <row r="118" spans="1:7" ht="26.25" customHeight="1" x14ac:dyDescent="0.4">
      <c r="A118" s="71" t="s">
        <v>84</v>
      </c>
      <c r="B118" s="167">
        <v>20</v>
      </c>
      <c r="C118" s="129">
        <v>2</v>
      </c>
      <c r="D118" s="196">
        <v>1327285</v>
      </c>
      <c r="E118" s="199">
        <f t="shared" si="3"/>
        <v>1.2017038355367005</v>
      </c>
      <c r="F118" s="200">
        <f t="shared" si="4"/>
        <v>0.80113589035780031</v>
      </c>
      <c r="G118" s="48"/>
    </row>
    <row r="119" spans="1:7" ht="26.25" customHeight="1" x14ac:dyDescent="0.4">
      <c r="A119" s="71" t="s">
        <v>85</v>
      </c>
      <c r="B119" s="167">
        <v>1</v>
      </c>
      <c r="C119" s="129">
        <v>3</v>
      </c>
      <c r="D119" s="196">
        <v>1442502</v>
      </c>
      <c r="E119" s="199">
        <f t="shared" si="3"/>
        <v>1.3060195709055415</v>
      </c>
      <c r="F119" s="200">
        <f t="shared" si="4"/>
        <v>0.8706797139370277</v>
      </c>
      <c r="G119" s="48"/>
    </row>
    <row r="120" spans="1:7" ht="26.25" customHeight="1" x14ac:dyDescent="0.4">
      <c r="A120" s="71" t="s">
        <v>86</v>
      </c>
      <c r="B120" s="167">
        <v>1</v>
      </c>
      <c r="C120" s="129">
        <v>4</v>
      </c>
      <c r="D120" s="196">
        <v>1332282</v>
      </c>
      <c r="E120" s="199">
        <f t="shared" si="3"/>
        <v>1.2062280440270978</v>
      </c>
      <c r="F120" s="200">
        <f t="shared" si="4"/>
        <v>0.80415202935139851</v>
      </c>
      <c r="G120" s="48"/>
    </row>
    <row r="121" spans="1:7" ht="26.25" customHeight="1" x14ac:dyDescent="0.4">
      <c r="A121" s="71" t="s">
        <v>87</v>
      </c>
      <c r="B121" s="167">
        <v>1</v>
      </c>
      <c r="C121" s="129">
        <v>5</v>
      </c>
      <c r="D121" s="196">
        <v>1548035</v>
      </c>
      <c r="E121" s="199">
        <f t="shared" si="3"/>
        <v>1.4015675586215894</v>
      </c>
      <c r="F121" s="200">
        <f t="shared" si="4"/>
        <v>0.93437837241439292</v>
      </c>
      <c r="G121" s="48"/>
    </row>
    <row r="122" spans="1:7" ht="26.25" customHeight="1" x14ac:dyDescent="0.4">
      <c r="A122" s="71" t="s">
        <v>88</v>
      </c>
      <c r="B122" s="167">
        <v>1</v>
      </c>
      <c r="C122" s="201">
        <v>6</v>
      </c>
      <c r="D122" s="202">
        <v>1412516</v>
      </c>
      <c r="E122" s="203">
        <f t="shared" si="3"/>
        <v>1.2788706984234421</v>
      </c>
      <c r="F122" s="204">
        <f t="shared" si="4"/>
        <v>0.85258046561562806</v>
      </c>
      <c r="G122" s="48"/>
    </row>
    <row r="123" spans="1:7" ht="26.25" customHeight="1" x14ac:dyDescent="0.4">
      <c r="A123" s="71" t="s">
        <v>89</v>
      </c>
      <c r="B123" s="167">
        <v>1</v>
      </c>
      <c r="C123" s="129"/>
      <c r="D123" s="205"/>
      <c r="E123" s="149"/>
      <c r="F123" s="132"/>
      <c r="G123" s="48"/>
    </row>
    <row r="124" spans="1:7" ht="26.25" customHeight="1" x14ac:dyDescent="0.4">
      <c r="A124" s="71" t="s">
        <v>90</v>
      </c>
      <c r="B124" s="167">
        <v>1</v>
      </c>
      <c r="C124" s="129"/>
      <c r="D124" s="206"/>
      <c r="E124" s="207" t="s">
        <v>69</v>
      </c>
      <c r="F124" s="208">
        <f>AVERAGE(F117:F122)</f>
        <v>0.84958183073065785</v>
      </c>
      <c r="G124" s="48"/>
    </row>
    <row r="125" spans="1:7" ht="27" customHeight="1" x14ac:dyDescent="0.4">
      <c r="A125" s="71" t="s">
        <v>91</v>
      </c>
      <c r="B125" s="209">
        <f>(B124/B123)*(B122/B121)*(B120/B119)*(B118/B117)*B116</f>
        <v>5000</v>
      </c>
      <c r="C125" s="210"/>
      <c r="D125" s="211"/>
      <c r="E125" s="107" t="s">
        <v>79</v>
      </c>
      <c r="F125" s="144">
        <f>STDEV(F117:F122)/F124</f>
        <v>5.833456613522299E-2</v>
      </c>
      <c r="G125" s="48"/>
    </row>
    <row r="126" spans="1:7" ht="27" customHeight="1" x14ac:dyDescent="0.4">
      <c r="A126" s="293" t="s">
        <v>74</v>
      </c>
      <c r="B126" s="294"/>
      <c r="C126" s="212"/>
      <c r="D126" s="213"/>
      <c r="E126" s="214" t="s">
        <v>20</v>
      </c>
      <c r="F126" s="215">
        <f>COUNT(F117:F122)</f>
        <v>6</v>
      </c>
      <c r="G126" s="48"/>
    </row>
    <row r="127" spans="1:7" ht="19.5" customHeight="1" x14ac:dyDescent="0.3">
      <c r="A127" s="295"/>
      <c r="B127" s="296"/>
      <c r="C127" s="149"/>
      <c r="D127" s="149"/>
      <c r="E127" s="149"/>
      <c r="F127" s="205"/>
      <c r="G127" s="149"/>
    </row>
    <row r="128" spans="1:7" ht="18.75" customHeight="1" x14ac:dyDescent="0.3">
      <c r="A128" s="67"/>
      <c r="B128" s="67"/>
      <c r="C128" s="149"/>
      <c r="D128" s="149"/>
      <c r="E128" s="149"/>
      <c r="F128" s="205"/>
      <c r="G128" s="149"/>
    </row>
    <row r="129" spans="1:7" ht="18.75" customHeight="1" x14ac:dyDescent="0.3">
      <c r="A129" s="58" t="s">
        <v>114</v>
      </c>
      <c r="B129" s="151" t="s">
        <v>102</v>
      </c>
      <c r="C129" s="297" t="str">
        <f>B20</f>
        <v>levonorgetrel</v>
      </c>
      <c r="D129" s="297"/>
      <c r="E129" s="152" t="s">
        <v>103</v>
      </c>
      <c r="F129" s="152"/>
      <c r="G129" s="155">
        <f>F124</f>
        <v>0.84958183073065785</v>
      </c>
    </row>
    <row r="130" spans="1:7" ht="19.5" customHeight="1" x14ac:dyDescent="0.3">
      <c r="A130" s="216"/>
      <c r="B130" s="216"/>
      <c r="C130" s="217"/>
      <c r="D130" s="217"/>
      <c r="E130" s="217"/>
      <c r="F130" s="217"/>
      <c r="G130" s="217"/>
    </row>
    <row r="131" spans="1:7" ht="18.75" customHeight="1" x14ac:dyDescent="0.3">
      <c r="A131" s="48"/>
      <c r="B131" s="288" t="s">
        <v>26</v>
      </c>
      <c r="C131" s="288"/>
      <c r="D131" s="48"/>
      <c r="E131" s="218" t="s">
        <v>27</v>
      </c>
      <c r="F131" s="219"/>
      <c r="G131" s="225" t="s">
        <v>28</v>
      </c>
    </row>
    <row r="132" spans="1:7" ht="42.75" customHeight="1" x14ac:dyDescent="0.3">
      <c r="A132" s="220" t="s">
        <v>29</v>
      </c>
      <c r="B132" s="221"/>
      <c r="C132" s="221"/>
      <c r="D132" s="48"/>
      <c r="E132" s="221"/>
      <c r="F132" s="149"/>
      <c r="G132" s="222"/>
    </row>
    <row r="133" spans="1:7" ht="41.25" customHeight="1" x14ac:dyDescent="0.3">
      <c r="A133" s="220" t="s">
        <v>30</v>
      </c>
      <c r="B133" s="223"/>
      <c r="C133" s="223"/>
      <c r="D133" s="48"/>
      <c r="E133" s="223"/>
      <c r="F133" s="149"/>
      <c r="G133" s="224"/>
    </row>
    <row r="250" spans="1:1" x14ac:dyDescent="0.2">
      <c r="A250">
        <v>5</v>
      </c>
    </row>
  </sheetData>
  <sheetProtection password="F258" sheet="1" objects="1" scenarios="1" formatColumns="0" formatRows="0" insertColumns="0" insertHyperlinks="0" deleteColumns="0" deleteRows="0" autoFilter="0" pivotTables="0"/>
  <mergeCells count="26">
    <mergeCell ref="A16:G16"/>
    <mergeCell ref="B18:C18"/>
    <mergeCell ref="B20:C20"/>
    <mergeCell ref="B26:C26"/>
    <mergeCell ref="B27:C27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33" orientation="portrait" r:id="rId1"/>
  <headerFooter>
    <oddHeader>&amp;LVer 2&amp;CPage &amp;P of &amp;N&amp;R&amp;D &amp;T</oddHeader>
    <oddFooter>&amp;LNQCL/ADDO/014</oddFooter>
  </headerFooter>
  <rowBreaks count="1" manualBreakCount="1">
    <brk id="84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 </vt:lpstr>
      <vt:lpstr>Uniformity</vt:lpstr>
      <vt:lpstr>Levonorgestrel 1</vt:lpstr>
      <vt:lpstr>'Levonorgestrel 1'!Print_Area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Joy</cp:lastModifiedBy>
  <cp:lastPrinted>2016-04-26T06:46:21Z</cp:lastPrinted>
  <dcterms:created xsi:type="dcterms:W3CDTF">2005-07-05T10:19:27Z</dcterms:created>
  <dcterms:modified xsi:type="dcterms:W3CDTF">2016-04-26T06:46:24Z</dcterms:modified>
  <cp:category/>
</cp:coreProperties>
</file>