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9915"/>
  </bookViews>
  <sheets>
    <sheet name="SST" sheetId="1" r:id="rId1"/>
    <sheet name="Uniformity" sheetId="2" r:id="rId2"/>
    <sheet name="Pregabalin" sheetId="3" r:id="rId3"/>
  </sheets>
  <definedNames>
    <definedName name="_xlnm.Print_Area" localSheetId="2">Pregabalin!$A$1:$I$124</definedName>
    <definedName name="_xlnm.Print_Area" localSheetId="0">SST!$A$15:$G$61</definedName>
    <definedName name="_xlnm.Print_Area" localSheetId="1">Uniformity!$A$10:$G$52</definedName>
  </definedNames>
  <calcPr calcId="145621"/>
</workbook>
</file>

<file path=xl/calcChain.xml><?xml version="1.0" encoding="utf-8"?>
<calcChain xmlns="http://schemas.openxmlformats.org/spreadsheetml/2006/main">
  <c r="B57" i="3" l="1"/>
  <c r="C120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69" i="3" s="1"/>
  <c r="C56" i="3"/>
  <c r="B55" i="3"/>
  <c r="B45" i="3"/>
  <c r="D48" i="3" s="1"/>
  <c r="F44" i="3"/>
  <c r="F42" i="3"/>
  <c r="D42" i="3"/>
  <c r="B34" i="3"/>
  <c r="D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I39" i="3"/>
  <c r="F45" i="3"/>
  <c r="F46" i="3" s="1"/>
  <c r="D45" i="3"/>
  <c r="D46" i="3" s="1"/>
  <c r="F98" i="3"/>
  <c r="F99" i="3" s="1"/>
  <c r="D49" i="3"/>
  <c r="G40" i="3"/>
  <c r="E33" i="2"/>
  <c r="D43" i="2"/>
  <c r="E35" i="2" s="1"/>
  <c r="D97" i="3"/>
  <c r="D98" i="3" s="1"/>
  <c r="D99" i="3" s="1"/>
  <c r="G92" i="3" l="1"/>
  <c r="E38" i="3"/>
  <c r="G41" i="3"/>
  <c r="E40" i="3"/>
  <c r="G39" i="3"/>
  <c r="G38" i="3"/>
  <c r="G91" i="3"/>
  <c r="G93" i="3"/>
  <c r="E41" i="3"/>
  <c r="E39" i="3"/>
  <c r="G94" i="3"/>
  <c r="E91" i="3"/>
  <c r="E37" i="2"/>
  <c r="E94" i="3"/>
  <c r="D48" i="2"/>
  <c r="B47" i="2"/>
  <c r="E30" i="2"/>
  <c r="C48" i="2"/>
  <c r="C47" i="2"/>
  <c r="E40" i="2"/>
  <c r="E36" i="2"/>
  <c r="E32" i="2"/>
  <c r="E28" i="2"/>
  <c r="E24" i="2"/>
  <c r="D47" i="2"/>
  <c r="E38" i="2"/>
  <c r="E34" i="2"/>
  <c r="E26" i="2"/>
  <c r="E22" i="2"/>
  <c r="E93" i="3"/>
  <c r="E27" i="2"/>
  <c r="E31" i="2"/>
  <c r="E29" i="2"/>
  <c r="E21" i="2"/>
  <c r="E25" i="2"/>
  <c r="E92" i="3"/>
  <c r="E39" i="2"/>
  <c r="E23" i="2"/>
  <c r="G42" i="3" l="1"/>
  <c r="D50" i="3"/>
  <c r="G71" i="3" s="1"/>
  <c r="H71" i="3" s="1"/>
  <c r="D52" i="3"/>
  <c r="E42" i="3"/>
  <c r="G95" i="3"/>
  <c r="G67" i="3"/>
  <c r="H67" i="3" s="1"/>
  <c r="D51" i="3"/>
  <c r="E95" i="3"/>
  <c r="D105" i="3"/>
  <c r="D103" i="3"/>
  <c r="G65" i="3" l="1"/>
  <c r="H65" i="3" s="1"/>
  <c r="G64" i="3"/>
  <c r="H64" i="3" s="1"/>
  <c r="G68" i="3"/>
  <c r="H68" i="3" s="1"/>
  <c r="G66" i="3"/>
  <c r="H66" i="3" s="1"/>
  <c r="G63" i="3"/>
  <c r="H63" i="3" s="1"/>
  <c r="G69" i="3"/>
  <c r="H69" i="3" s="1"/>
  <c r="G60" i="3"/>
  <c r="H60" i="3" s="1"/>
  <c r="G61" i="3"/>
  <c r="H61" i="3" s="1"/>
  <c r="G70" i="3"/>
  <c r="H70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G74" i="3"/>
  <c r="H74" i="3"/>
  <c r="H72" i="3"/>
  <c r="E115" i="3"/>
  <c r="E116" i="3" s="1"/>
  <c r="E117" i="3"/>
  <c r="F108" i="3"/>
  <c r="G76" i="3" l="1"/>
  <c r="H73" i="3"/>
  <c r="F115" i="3"/>
  <c r="F117" i="3"/>
  <c r="G120" i="3" l="1"/>
  <c r="F116" i="3"/>
</calcChain>
</file>

<file path=xl/sharedStrings.xml><?xml version="1.0" encoding="utf-8"?>
<sst xmlns="http://schemas.openxmlformats.org/spreadsheetml/2006/main" count="236" uniqueCount="129">
  <si>
    <t>HPLC System Suitability Report</t>
  </si>
  <si>
    <t>Analysis Data</t>
  </si>
  <si>
    <t>Assay</t>
  </si>
  <si>
    <t>Sample(s)</t>
  </si>
  <si>
    <t>Reference Substance:</t>
  </si>
  <si>
    <t>NEUROLIN 75 CAPSULE</t>
  </si>
  <si>
    <t>% age Purity:</t>
  </si>
  <si>
    <t>NDQD201601647</t>
  </si>
  <si>
    <t>Weight (mg):</t>
  </si>
  <si>
    <t>Pregabalin</t>
  </si>
  <si>
    <t>Standard Conc (mg/mL):</t>
  </si>
  <si>
    <t>Each capsules contains Pregabalin 75 mg</t>
  </si>
  <si>
    <t>2016-01-15 07:13:00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</si>
  <si>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</si>
  <si>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</si>
  <si>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</si>
  <si>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</si>
  <si>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</si>
  <si>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</si>
  <si>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</si>
  <si>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</si>
  <si>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</si>
  <si>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</si>
  <si>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</si>
  <si>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</si>
  <si>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</si>
  <si>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</si>
  <si>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</si>
  <si>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</si>
  <si>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</si>
  <si>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</si>
  <si>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</si>
  <si>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</si>
  <si>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</si>
  <si>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</si>
  <si>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</si>
  <si>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</si>
  <si>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</si>
  <si>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</si>
  <si>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2016-06-15 10:15:04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</si>
  <si>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</si>
  <si>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</si>
  <si>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</si>
  <si>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</si>
  <si>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</si>
  <si>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</si>
  <si>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</si>
  <si>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</si>
  <si>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</si>
  <si>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</si>
  <si>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</si>
  <si>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</si>
  <si>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</si>
  <si>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</si>
  <si>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</si>
  <si>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</si>
  <si>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</si>
  <si>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</si>
  <si>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</si>
  <si>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</si>
  <si>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</si>
  <si>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</si>
  <si>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</si>
  <si>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</si>
  <si>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</si>
  <si>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</si>
  <si>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</si>
  <si>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</si>
  <si>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</si>
  <si>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</si>
  <si>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</si>
  <si>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</si>
  <si>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</si>
  <si>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</si>
  <si>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</si>
  <si>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</si>
  <si>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</si>
  <si>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</si>
  <si>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</si>
  <si>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</si>
  <si>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</si>
  <si>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</si>
  <si>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</si>
  <si>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</si>
  <si>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</si>
  <si>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</si>
  <si>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</si>
  <si>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</si>
  <si>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</si>
  <si>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</si>
  <si>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</si>
  <si>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</si>
  <si>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</si>
  <si>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</si>
  <si>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</si>
  <si>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</si>
  <si>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</si>
  <si>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</si>
  <si>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</si>
  <si>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</si>
  <si>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</si>
  <si>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</si>
  <si>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</si>
  <si>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</si>
  <si>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</si>
  <si>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</si>
  <si>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</si>
  <si>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</si>
  <si>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</si>
  <si>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</si>
  <si>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</si>
  <si>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</si>
  <si>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</si>
  <si>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</si>
  <si>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</si>
  <si>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</si>
  <si>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</si>
  <si>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</si>
  <si>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</si>
  <si>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</si>
  <si>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</si>
  <si>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</si>
  <si>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</si>
  <si>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</si>
  <si>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</si>
  <si>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</si>
  <si>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</si>
  <si>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</si>
  <si>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P3-7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</si>
</sst>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" fontId="13" fillId="3" borderId="43" xfId="0" applyNumberFormat="1" applyFont="1" applyFill="1" applyBorder="1" applyAlignment="1" applyProtection="1">
      <alignment horizontal="center"/>
      <protection locked="0"/>
    </xf>
    <xf numFmtId="10" fontId="11" fillId="2" borderId="42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" fontId="13" fillId="3" borderId="46" xfId="0" applyNumberFormat="1" applyFont="1" applyFill="1" applyBorder="1" applyAlignment="1" applyProtection="1">
      <alignment horizontal="center"/>
      <protection locked="0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166" fontId="11" fillId="2" borderId="38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66" fontId="11" fillId="2" borderId="4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2" fontId="13" fillId="7" borderId="39" xfId="0" applyNumberFormat="1" applyFont="1" applyFill="1" applyBorder="1" applyAlignment="1">
      <alignment horizontal="center"/>
    </xf>
    <xf numFmtId="0" fontId="14" fillId="2" borderId="0" xfId="0" applyFont="1" applyFill="1"/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1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61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1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52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workbookViewId="0">
      <selection activeCell="E21" sqref="E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02" t="s">
        <v>0</v>
      </c>
      <c r="B15" s="302"/>
      <c r="C15" s="302"/>
      <c r="D15" s="302"/>
      <c r="E15" s="30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11" t="s">
        <v>7</v>
      </c>
      <c r="D17" s="8"/>
      <c r="E17" s="9"/>
    </row>
    <row r="18" spans="1:6" ht="16.5" customHeight="1" x14ac:dyDescent="0.3">
      <c r="A18" s="10" t="s">
        <v>4</v>
      </c>
      <c r="B18" s="11" t="s">
        <v>9</v>
      </c>
      <c r="C18" s="9"/>
      <c r="D18" s="9"/>
      <c r="E18" s="9"/>
    </row>
    <row r="19" spans="1:6" ht="16.5" customHeight="1" x14ac:dyDescent="0.3">
      <c r="A19" s="10" t="s">
        <v>6</v>
      </c>
      <c r="B19" s="11">
        <v>99.96</v>
      </c>
      <c r="C19" s="9"/>
      <c r="D19" s="9"/>
      <c r="E19" s="9"/>
    </row>
    <row r="20" spans="1:6" ht="16.5" customHeight="1" x14ac:dyDescent="0.3">
      <c r="A20" s="7" t="s">
        <v>8</v>
      </c>
      <c r="B20" s="4">
        <v>31.38</v>
      </c>
      <c r="C20" s="9"/>
      <c r="D20" s="9"/>
      <c r="E20" s="9"/>
    </row>
    <row r="21" spans="1:6" ht="16.5" customHeight="1" x14ac:dyDescent="0.3">
      <c r="A21" s="7" t="s">
        <v>10</v>
      </c>
      <c r="B21" s="12">
        <v>3</v>
      </c>
      <c r="C21" s="9"/>
      <c r="D21" s="9"/>
      <c r="E21" s="9"/>
    </row>
    <row r="22" spans="1:6" ht="15.75" customHeight="1" x14ac:dyDescent="0.25">
      <c r="A22" s="9"/>
      <c r="B22" s="301">
        <v>42588.426122685189</v>
      </c>
      <c r="C22" s="9"/>
      <c r="D22" s="9"/>
      <c r="E22" s="9"/>
    </row>
    <row r="23" spans="1:6" ht="16.5" customHeight="1" x14ac:dyDescent="0.3">
      <c r="A23" s="13" t="s">
        <v>13</v>
      </c>
      <c r="B23" s="14" t="s">
        <v>14</v>
      </c>
      <c r="C23" s="13" t="s">
        <v>15</v>
      </c>
      <c r="D23" s="13" t="s">
        <v>16</v>
      </c>
      <c r="E23" s="15" t="s">
        <v>17</v>
      </c>
    </row>
    <row r="24" spans="1:6" ht="16.5" customHeight="1" x14ac:dyDescent="0.3">
      <c r="A24" s="16">
        <v>1</v>
      </c>
      <c r="B24" s="17">
        <v>25722902</v>
      </c>
      <c r="C24" s="17">
        <v>8006.2</v>
      </c>
      <c r="D24" s="18">
        <v>1</v>
      </c>
      <c r="E24" s="19">
        <v>6.9</v>
      </c>
    </row>
    <row r="25" spans="1:6" ht="16.5" customHeight="1" x14ac:dyDescent="0.3">
      <c r="A25" s="16">
        <v>2</v>
      </c>
      <c r="B25" s="17">
        <v>25710489</v>
      </c>
      <c r="C25" s="17">
        <v>8048.6</v>
      </c>
      <c r="D25" s="18">
        <v>1</v>
      </c>
      <c r="E25" s="18">
        <v>6.9</v>
      </c>
    </row>
    <row r="26" spans="1:6" ht="16.5" customHeight="1" x14ac:dyDescent="0.3">
      <c r="A26" s="16">
        <v>3</v>
      </c>
      <c r="B26" s="17">
        <v>25662056</v>
      </c>
      <c r="C26" s="17">
        <v>8084.1</v>
      </c>
      <c r="D26" s="18">
        <v>1</v>
      </c>
      <c r="E26" s="18">
        <v>6.9</v>
      </c>
    </row>
    <row r="27" spans="1:6" ht="16.5" customHeight="1" x14ac:dyDescent="0.3">
      <c r="A27" s="16">
        <v>4</v>
      </c>
      <c r="B27" s="17">
        <v>25687082</v>
      </c>
      <c r="C27" s="17">
        <v>8134.2</v>
      </c>
      <c r="D27" s="18">
        <v>1</v>
      </c>
      <c r="E27" s="18">
        <v>6.9</v>
      </c>
    </row>
    <row r="28" spans="1:6" ht="16.5" customHeight="1" x14ac:dyDescent="0.3">
      <c r="A28" s="16">
        <v>5</v>
      </c>
      <c r="B28" s="17">
        <v>25666445</v>
      </c>
      <c r="C28" s="17">
        <v>8143.6</v>
      </c>
      <c r="D28" s="18">
        <v>1</v>
      </c>
      <c r="E28" s="18">
        <v>6.9</v>
      </c>
    </row>
    <row r="29" spans="1:6" ht="16.5" customHeight="1" x14ac:dyDescent="0.3">
      <c r="A29" s="16">
        <v>6</v>
      </c>
      <c r="B29" s="20">
        <v>25613244</v>
      </c>
      <c r="C29" s="20">
        <v>8187.7</v>
      </c>
      <c r="D29" s="21">
        <v>1</v>
      </c>
      <c r="E29" s="21">
        <v>6.9</v>
      </c>
    </row>
    <row r="30" spans="1:6" ht="16.5" customHeight="1" x14ac:dyDescent="0.3">
      <c r="A30" s="22" t="s">
        <v>18</v>
      </c>
      <c r="B30" s="23">
        <f>AVERAGE(B24:B29)</f>
        <v>25677036.333333332</v>
      </c>
      <c r="C30" s="24">
        <f>AVERAGE(C24:C29)</f>
        <v>8100.7333333333336</v>
      </c>
      <c r="D30" s="25">
        <f>AVERAGE(D24:D29)</f>
        <v>1</v>
      </c>
      <c r="E30" s="25">
        <f>AVERAGE(E24:E29)</f>
        <v>6.8999999999999995</v>
      </c>
    </row>
    <row r="31" spans="1:6" ht="16.5" customHeight="1" x14ac:dyDescent="0.3">
      <c r="A31" s="26" t="s">
        <v>19</v>
      </c>
      <c r="B31" s="27">
        <f>(STDEV(B24:B29)/B30)</f>
        <v>1.5312691755151406E-3</v>
      </c>
      <c r="C31" s="28"/>
      <c r="D31" s="28"/>
      <c r="E31" s="29"/>
      <c r="F31" s="2"/>
    </row>
    <row r="32" spans="1:6" s="2" customFormat="1" ht="16.5" customHeight="1" x14ac:dyDescent="0.3">
      <c r="A32" s="30" t="s">
        <v>20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25">
      <c r="A33" s="9"/>
      <c r="B33" s="9"/>
      <c r="C33" s="9"/>
      <c r="D33" s="9"/>
      <c r="E33" s="35"/>
    </row>
    <row r="34" spans="1:6" s="2" customFormat="1" ht="16.5" customHeight="1" x14ac:dyDescent="0.3">
      <c r="A34" s="10" t="s">
        <v>21</v>
      </c>
      <c r="B34" s="36" t="s">
        <v>22</v>
      </c>
      <c r="C34" s="37"/>
      <c r="D34" s="37"/>
      <c r="E34" s="38"/>
    </row>
    <row r="35" spans="1:6" ht="16.5" customHeight="1" x14ac:dyDescent="0.3">
      <c r="A35" s="10"/>
      <c r="B35" s="36" t="s">
        <v>23</v>
      </c>
      <c r="C35" s="37"/>
      <c r="D35" s="37"/>
      <c r="E35" s="38"/>
      <c r="F35" s="2"/>
    </row>
    <row r="36" spans="1:6" ht="16.5" customHeight="1" x14ac:dyDescent="0.3">
      <c r="A36" s="10"/>
      <c r="B36" s="39" t="s">
        <v>24</v>
      </c>
      <c r="C36" s="37"/>
      <c r="D36" s="37"/>
      <c r="E36" s="37"/>
    </row>
    <row r="37" spans="1:6" ht="15.75" customHeight="1" x14ac:dyDescent="0.25">
      <c r="A37" s="9"/>
      <c r="B37" s="9"/>
      <c r="C37" s="9"/>
      <c r="D37" s="9"/>
      <c r="E37" s="9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0" t="s">
        <v>4</v>
      </c>
      <c r="B39" s="11" t="s">
        <v>9</v>
      </c>
      <c r="C39" s="9"/>
      <c r="D39" s="9"/>
      <c r="E39" s="9"/>
    </row>
    <row r="40" spans="1:6" ht="16.5" customHeight="1" x14ac:dyDescent="0.3">
      <c r="A40" s="10" t="s">
        <v>6</v>
      </c>
      <c r="B40" s="11">
        <v>99.96</v>
      </c>
      <c r="C40" s="9"/>
      <c r="D40" s="9"/>
      <c r="E40" s="9"/>
    </row>
    <row r="41" spans="1:6" ht="16.5" customHeight="1" x14ac:dyDescent="0.3">
      <c r="A41" s="7" t="s">
        <v>8</v>
      </c>
      <c r="B41" s="11">
        <v>15.59</v>
      </c>
      <c r="C41" s="9"/>
      <c r="D41" s="9"/>
      <c r="E41" s="9"/>
    </row>
    <row r="42" spans="1:6" ht="16.5" customHeight="1" x14ac:dyDescent="0.3">
      <c r="A42" s="7" t="s">
        <v>10</v>
      </c>
      <c r="B42" s="12">
        <v>0.15</v>
      </c>
      <c r="C42" s="9"/>
      <c r="D42" s="9"/>
      <c r="E42" s="9"/>
    </row>
    <row r="43" spans="1:6" ht="15.75" customHeight="1" x14ac:dyDescent="0.25">
      <c r="A43" s="9"/>
      <c r="B43" s="9"/>
      <c r="C43" s="9"/>
      <c r="D43" s="9"/>
      <c r="E43" s="9"/>
    </row>
    <row r="44" spans="1:6" ht="16.5" customHeight="1" x14ac:dyDescent="0.3">
      <c r="A44" s="13" t="s">
        <v>13</v>
      </c>
      <c r="B44" s="14" t="s">
        <v>14</v>
      </c>
      <c r="C44" s="13" t="s">
        <v>15</v>
      </c>
      <c r="D44" s="13" t="s">
        <v>16</v>
      </c>
      <c r="E44" s="15" t="s">
        <v>17</v>
      </c>
    </row>
    <row r="45" spans="1:6" ht="16.5" customHeight="1" x14ac:dyDescent="0.3">
      <c r="A45" s="16">
        <v>1</v>
      </c>
      <c r="B45" s="17">
        <v>5721470</v>
      </c>
      <c r="C45" s="17">
        <v>2914.04</v>
      </c>
      <c r="D45" s="18">
        <v>1.56</v>
      </c>
      <c r="E45" s="19">
        <v>4.29</v>
      </c>
    </row>
    <row r="46" spans="1:6" ht="16.5" customHeight="1" x14ac:dyDescent="0.3">
      <c r="A46" s="16">
        <v>2</v>
      </c>
      <c r="B46" s="17">
        <v>5707643</v>
      </c>
      <c r="C46" s="17">
        <v>2903.4</v>
      </c>
      <c r="D46" s="18">
        <v>1.58</v>
      </c>
      <c r="E46" s="18">
        <v>4.29</v>
      </c>
    </row>
    <row r="47" spans="1:6" ht="16.5" customHeight="1" x14ac:dyDescent="0.3">
      <c r="A47" s="16">
        <v>3</v>
      </c>
      <c r="B47" s="17">
        <v>5743359</v>
      </c>
      <c r="C47" s="17">
        <v>2898.78</v>
      </c>
      <c r="D47" s="18">
        <v>1.58</v>
      </c>
      <c r="E47" s="18">
        <v>4.29</v>
      </c>
    </row>
    <row r="48" spans="1:6" ht="16.5" customHeight="1" x14ac:dyDescent="0.3">
      <c r="A48" s="16">
        <v>4</v>
      </c>
      <c r="B48" s="17">
        <v>5748609</v>
      </c>
      <c r="C48" s="17">
        <v>2853.4</v>
      </c>
      <c r="D48" s="18">
        <v>1.61</v>
      </c>
      <c r="E48" s="18">
        <v>4.29</v>
      </c>
    </row>
    <row r="49" spans="1:7" ht="16.5" customHeight="1" x14ac:dyDescent="0.3">
      <c r="A49" s="16">
        <v>5</v>
      </c>
      <c r="B49" s="17">
        <v>5682700</v>
      </c>
      <c r="C49" s="17">
        <v>2869</v>
      </c>
      <c r="D49" s="18">
        <v>1.58</v>
      </c>
      <c r="E49" s="18">
        <v>4.29</v>
      </c>
    </row>
    <row r="50" spans="1:7" ht="16.5" customHeight="1" x14ac:dyDescent="0.3">
      <c r="A50" s="16">
        <v>6</v>
      </c>
      <c r="B50" s="20">
        <v>5727955</v>
      </c>
      <c r="C50" s="20">
        <v>2862.4</v>
      </c>
      <c r="D50" s="21">
        <v>1.59</v>
      </c>
      <c r="E50" s="21">
        <v>4.29</v>
      </c>
    </row>
    <row r="51" spans="1:7" ht="16.5" customHeight="1" x14ac:dyDescent="0.3">
      <c r="A51" s="22" t="s">
        <v>18</v>
      </c>
      <c r="B51" s="23">
        <f>AVERAGE(B45:B50)</f>
        <v>5721956</v>
      </c>
      <c r="C51" s="24">
        <f>AVERAGE(C45:C50)</f>
        <v>2883.5033333333336</v>
      </c>
      <c r="D51" s="25">
        <f>AVERAGE(D45:D50)</f>
        <v>1.5833333333333337</v>
      </c>
      <c r="E51" s="25">
        <f>AVERAGE(E45:E50)</f>
        <v>4.29</v>
      </c>
    </row>
    <row r="52" spans="1:7" ht="16.5" customHeight="1" x14ac:dyDescent="0.3">
      <c r="A52" s="26" t="s">
        <v>19</v>
      </c>
      <c r="B52" s="27">
        <f>(STDEV(B45:B50)/B51)</f>
        <v>4.2454619737895714E-3</v>
      </c>
      <c r="C52" s="28"/>
      <c r="D52" s="28"/>
      <c r="E52" s="29"/>
      <c r="F52" s="2"/>
    </row>
    <row r="53" spans="1:7" s="2" customFormat="1" ht="16.5" customHeight="1" x14ac:dyDescent="0.3">
      <c r="A53" s="30" t="s">
        <v>20</v>
      </c>
      <c r="B53" s="31">
        <f>COUNT(B45:B50)</f>
        <v>6</v>
      </c>
      <c r="C53" s="32"/>
      <c r="D53" s="33"/>
      <c r="E53" s="34"/>
    </row>
    <row r="54" spans="1:7" s="2" customFormat="1" ht="15.75" customHeight="1" x14ac:dyDescent="0.25">
      <c r="A54" s="9"/>
      <c r="B54" s="9"/>
      <c r="C54" s="9"/>
      <c r="D54" s="9"/>
      <c r="E54" s="35"/>
    </row>
    <row r="55" spans="1:7" s="2" customFormat="1" ht="16.5" customHeight="1" x14ac:dyDescent="0.3">
      <c r="A55" s="10" t="s">
        <v>21</v>
      </c>
      <c r="B55" s="36" t="s">
        <v>22</v>
      </c>
      <c r="C55" s="37"/>
      <c r="D55" s="37"/>
      <c r="E55" s="38"/>
    </row>
    <row r="56" spans="1:7" ht="16.5" customHeight="1" x14ac:dyDescent="0.3">
      <c r="A56" s="10"/>
      <c r="B56" s="36" t="s">
        <v>23</v>
      </c>
      <c r="C56" s="37"/>
      <c r="D56" s="37"/>
      <c r="E56" s="38"/>
      <c r="F56" s="2"/>
    </row>
    <row r="57" spans="1:7" ht="16.5" customHeight="1" x14ac:dyDescent="0.3">
      <c r="A57" s="10"/>
      <c r="B57" s="39" t="s">
        <v>24</v>
      </c>
      <c r="C57" s="37"/>
      <c r="D57" s="38"/>
      <c r="E57" s="37"/>
    </row>
    <row r="58" spans="1:7" ht="14.25" customHeight="1" x14ac:dyDescent="0.25">
      <c r="A58" s="40"/>
      <c r="B58" s="41"/>
      <c r="D58" s="42"/>
      <c r="F58" s="43"/>
      <c r="G58" s="43"/>
    </row>
    <row r="59" spans="1:7" ht="15" customHeight="1" x14ac:dyDescent="0.3">
      <c r="B59" s="303" t="s">
        <v>26</v>
      </c>
      <c r="C59" s="303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7"/>
      <c r="C60" s="47"/>
      <c r="E60" s="47"/>
      <c r="F60" s="2"/>
      <c r="G60" s="48"/>
    </row>
    <row r="61" spans="1:7" ht="15" customHeight="1" x14ac:dyDescent="0.3">
      <c r="A61" s="46" t="s">
        <v>30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workbookViewId="0">
      <selection activeCell="A10" sqref="A10:G52"/>
    </sheetView>
  </sheetViews>
  <sheetFormatPr defaultColWidth="9.140625" defaultRowHeight="16.5" x14ac:dyDescent="0.3"/>
  <cols>
    <col min="1" max="1" width="13.140625" style="21" customWidth="1"/>
    <col min="2" max="2" width="17.85546875" style="3" customWidth="1"/>
    <col min="3" max="3" width="18.85546875" style="21" customWidth="1"/>
    <col min="4" max="4" width="19.7109375" style="22" customWidth="1"/>
    <col min="5" max="5" width="18.42578125" style="21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6"/>
      <c r="B1" s="67"/>
      <c r="C1" s="66"/>
      <c r="D1" s="68"/>
      <c r="E1" s="69"/>
      <c r="F1" s="67"/>
      <c r="G1" s="69"/>
      <c r="H1" s="51"/>
      <c r="I1" s="52"/>
      <c r="J1" s="51"/>
      <c r="K1" s="60"/>
      <c r="L1" s="51"/>
      <c r="M1" s="52"/>
      <c r="N1" s="51"/>
      <c r="O1" s="52"/>
    </row>
    <row r="2" spans="1:15" ht="15" x14ac:dyDescent="0.3">
      <c r="A2" s="66"/>
      <c r="B2" s="67"/>
      <c r="C2" s="66"/>
      <c r="D2" s="68"/>
      <c r="E2" s="70"/>
      <c r="F2" s="67"/>
      <c r="G2" s="70"/>
      <c r="H2" s="53"/>
      <c r="I2" s="52"/>
      <c r="J2" s="53"/>
      <c r="K2" s="60"/>
      <c r="L2" s="53"/>
      <c r="M2" s="60"/>
      <c r="N2" s="53"/>
      <c r="O2" s="60"/>
    </row>
    <row r="3" spans="1:15" ht="15" x14ac:dyDescent="0.3">
      <c r="A3" s="66"/>
      <c r="B3" s="67"/>
      <c r="C3" s="66"/>
      <c r="D3" s="68"/>
      <c r="E3" s="70"/>
      <c r="F3" s="67"/>
      <c r="G3" s="70"/>
      <c r="H3" s="53"/>
      <c r="I3" s="52"/>
      <c r="J3" s="53"/>
      <c r="K3" s="60"/>
      <c r="L3" s="53"/>
      <c r="M3" s="60"/>
      <c r="N3" s="53"/>
      <c r="O3" s="60"/>
    </row>
    <row r="4" spans="1:15" ht="15" x14ac:dyDescent="0.3">
      <c r="A4" s="66"/>
      <c r="B4" s="67"/>
      <c r="C4" s="66"/>
      <c r="D4" s="68"/>
      <c r="E4" s="70"/>
      <c r="F4" s="67"/>
      <c r="G4" s="70"/>
      <c r="H4" s="53"/>
      <c r="I4" s="52"/>
      <c r="J4" s="53"/>
      <c r="K4" s="60"/>
      <c r="L4" s="53"/>
      <c r="M4" s="60"/>
      <c r="N4" s="53"/>
      <c r="O4" s="60"/>
    </row>
    <row r="5" spans="1:15" ht="15" x14ac:dyDescent="0.3">
      <c r="A5" s="66"/>
      <c r="B5" s="67"/>
      <c r="C5" s="66"/>
      <c r="D5" s="68"/>
      <c r="E5" s="70"/>
      <c r="F5" s="67"/>
      <c r="G5" s="70"/>
      <c r="H5" s="53"/>
      <c r="I5" s="52"/>
      <c r="J5" s="53"/>
      <c r="K5" s="60"/>
      <c r="L5" s="53"/>
      <c r="M5" s="60"/>
      <c r="N5" s="53"/>
      <c r="O5" s="60"/>
    </row>
    <row r="6" spans="1:15" ht="15" x14ac:dyDescent="0.3">
      <c r="A6" s="66"/>
      <c r="B6" s="67"/>
      <c r="C6" s="66"/>
      <c r="D6" s="68"/>
      <c r="E6" s="70"/>
      <c r="F6" s="67"/>
      <c r="G6" s="70"/>
      <c r="H6" s="53"/>
      <c r="I6" s="52"/>
      <c r="J6" s="53"/>
      <c r="K6" s="60"/>
      <c r="L6" s="53"/>
      <c r="M6" s="60"/>
      <c r="N6" s="53"/>
      <c r="O6" s="60"/>
    </row>
    <row r="7" spans="1:15" ht="15" x14ac:dyDescent="0.3">
      <c r="A7" s="66"/>
      <c r="B7" s="67"/>
      <c r="C7" s="66"/>
      <c r="D7" s="68"/>
      <c r="E7" s="70"/>
      <c r="F7" s="67"/>
      <c r="G7" s="70"/>
      <c r="H7" s="53"/>
      <c r="I7" s="52"/>
      <c r="J7" s="53"/>
      <c r="K7" s="60"/>
      <c r="L7" s="53"/>
      <c r="M7" s="60"/>
      <c r="N7" s="53"/>
      <c r="O7" s="60"/>
    </row>
    <row r="8" spans="1:15" ht="19.5" customHeight="1" x14ac:dyDescent="0.3">
      <c r="A8" s="309" t="s">
        <v>31</v>
      </c>
      <c r="B8" s="309"/>
      <c r="C8" s="309"/>
      <c r="D8" s="309"/>
      <c r="E8" s="309"/>
      <c r="F8" s="309"/>
      <c r="G8" s="309"/>
      <c r="H8" s="53"/>
      <c r="I8" s="52"/>
      <c r="J8" s="53"/>
      <c r="K8" s="60"/>
      <c r="L8" s="53"/>
      <c r="M8" s="60"/>
      <c r="N8" s="53"/>
      <c r="O8" s="60"/>
    </row>
    <row r="9" spans="1:15" ht="19.5" customHeight="1" x14ac:dyDescent="0.3">
      <c r="A9" s="71"/>
      <c r="B9" s="71"/>
      <c r="C9" s="71"/>
      <c r="D9" s="71"/>
      <c r="E9" s="71"/>
      <c r="F9" s="71"/>
      <c r="G9" s="71"/>
      <c r="H9" s="53"/>
      <c r="I9" s="52"/>
      <c r="J9" s="53"/>
      <c r="K9" s="60"/>
      <c r="L9" s="53"/>
      <c r="M9" s="60"/>
      <c r="N9" s="53"/>
      <c r="O9" s="60"/>
    </row>
    <row r="10" spans="1:15" ht="16.5" customHeight="1" x14ac:dyDescent="0.3">
      <c r="A10" s="310" t="s">
        <v>32</v>
      </c>
      <c r="B10" s="310"/>
      <c r="C10" s="310"/>
      <c r="D10" s="310"/>
      <c r="E10" s="310"/>
      <c r="F10" s="310"/>
      <c r="G10" s="310"/>
      <c r="H10" s="53"/>
      <c r="I10" s="52"/>
      <c r="J10" s="53"/>
      <c r="K10" s="60"/>
      <c r="L10" s="53"/>
      <c r="M10" s="60"/>
      <c r="N10" s="53"/>
      <c r="O10" s="60"/>
    </row>
    <row r="11" spans="1:15" ht="15" customHeight="1" x14ac:dyDescent="0.3">
      <c r="A11" s="304" t="s">
        <v>33</v>
      </c>
      <c r="B11" s="304"/>
      <c r="C11" s="72" t="s">
        <v>5</v>
      </c>
      <c r="E11" s="53"/>
      <c r="F11" s="52"/>
      <c r="G11" s="53"/>
      <c r="H11" s="53"/>
      <c r="I11" s="52"/>
      <c r="J11" s="53"/>
      <c r="K11" s="60"/>
      <c r="L11" s="53"/>
      <c r="M11" s="60"/>
      <c r="N11" s="53"/>
      <c r="O11" s="60"/>
    </row>
    <row r="12" spans="1:15" ht="15" customHeight="1" x14ac:dyDescent="0.3">
      <c r="A12" s="304" t="s">
        <v>34</v>
      </c>
      <c r="B12" s="304"/>
      <c r="C12" s="72" t="s">
        <v>7</v>
      </c>
      <c r="E12" s="53"/>
      <c r="F12" s="52"/>
      <c r="G12" s="53"/>
      <c r="H12" s="53"/>
      <c r="I12" s="52"/>
      <c r="J12" s="53"/>
      <c r="K12" s="60"/>
      <c r="L12" s="53"/>
      <c r="M12" s="60"/>
      <c r="N12" s="53"/>
      <c r="O12" s="60"/>
    </row>
    <row r="13" spans="1:15" ht="15" customHeight="1" x14ac:dyDescent="0.3">
      <c r="A13" s="304" t="s">
        <v>35</v>
      </c>
      <c r="B13" s="304"/>
      <c r="C13" s="72" t="s">
        <v>9</v>
      </c>
      <c r="E13" s="53"/>
      <c r="F13" s="52"/>
      <c r="G13" s="53"/>
      <c r="H13" s="53"/>
      <c r="I13" s="52"/>
      <c r="J13" s="53"/>
      <c r="K13" s="60"/>
      <c r="L13" s="53"/>
      <c r="M13" s="60"/>
      <c r="N13" s="53"/>
      <c r="O13" s="60"/>
    </row>
    <row r="14" spans="1:15" ht="15" customHeight="1" x14ac:dyDescent="0.3">
      <c r="A14" s="304" t="s">
        <v>36</v>
      </c>
      <c r="B14" s="304"/>
      <c r="C14" s="308" t="s">
        <v>11</v>
      </c>
      <c r="D14" s="308"/>
      <c r="E14" s="308"/>
      <c r="F14" s="308"/>
      <c r="G14" s="308"/>
      <c r="H14" s="53"/>
      <c r="I14" s="52"/>
      <c r="J14" s="53"/>
      <c r="K14" s="60"/>
      <c r="L14" s="53"/>
      <c r="M14" s="60"/>
      <c r="N14" s="53"/>
      <c r="O14" s="60"/>
    </row>
    <row r="15" spans="1:15" ht="15" customHeight="1" x14ac:dyDescent="0.3">
      <c r="A15" s="304" t="s">
        <v>37</v>
      </c>
      <c r="B15" s="304"/>
      <c r="C15" s="73" t="s">
        <v>12</v>
      </c>
      <c r="D15" s="72"/>
      <c r="E15" s="53"/>
      <c r="F15" s="52"/>
      <c r="G15" s="53"/>
      <c r="H15" s="53"/>
      <c r="I15" s="52"/>
      <c r="J15" s="53"/>
      <c r="K15" s="60"/>
      <c r="L15" s="53"/>
      <c r="M15" s="60"/>
      <c r="N15" s="53"/>
      <c r="O15" s="60"/>
    </row>
    <row r="16" spans="1:15" ht="15" customHeight="1" x14ac:dyDescent="0.3">
      <c r="A16" s="304" t="s">
        <v>38</v>
      </c>
      <c r="B16" s="304"/>
      <c r="C16" s="73" t="s">
        <v>39</v>
      </c>
      <c r="D16" s="72"/>
      <c r="E16" s="53"/>
      <c r="F16" s="52"/>
      <c r="G16" s="53"/>
      <c r="H16" s="53"/>
      <c r="I16" s="52"/>
      <c r="J16" s="53"/>
      <c r="K16" s="60"/>
      <c r="L16" s="53"/>
      <c r="M16" s="60"/>
      <c r="N16" s="53"/>
      <c r="O16" s="60"/>
    </row>
    <row r="17" spans="1:15" x14ac:dyDescent="0.3">
      <c r="B17" s="72"/>
      <c r="D17" s="72"/>
      <c r="E17" s="53"/>
      <c r="F17" s="52"/>
      <c r="G17" s="53"/>
      <c r="H17" s="53"/>
      <c r="I17" s="52"/>
      <c r="J17" s="53"/>
      <c r="K17" s="60"/>
      <c r="L17" s="53"/>
      <c r="M17" s="60"/>
      <c r="N17" s="53"/>
      <c r="O17" s="60"/>
    </row>
    <row r="18" spans="1:15" ht="15" customHeight="1" x14ac:dyDescent="0.3">
      <c r="A18" s="305" t="s">
        <v>1</v>
      </c>
      <c r="B18" s="305"/>
      <c r="C18" s="74" t="s">
        <v>40</v>
      </c>
      <c r="D18" s="72"/>
      <c r="E18" s="53"/>
      <c r="F18" s="52"/>
      <c r="G18" s="53"/>
      <c r="H18" s="53"/>
      <c r="I18" s="52"/>
      <c r="J18" s="53"/>
      <c r="K18" s="60"/>
      <c r="L18" s="53"/>
      <c r="M18" s="60"/>
      <c r="N18" s="53"/>
      <c r="O18" s="60"/>
    </row>
    <row r="19" spans="1:15" ht="15.75" customHeight="1" x14ac:dyDescent="0.3">
      <c r="A19" s="75"/>
      <c r="B19" s="72"/>
      <c r="D19" s="72"/>
      <c r="E19" s="53"/>
      <c r="F19" s="52"/>
      <c r="G19" s="53"/>
      <c r="H19" s="53"/>
      <c r="I19" s="52"/>
      <c r="J19" s="53"/>
      <c r="K19" s="60"/>
      <c r="L19" s="53"/>
      <c r="M19" s="60"/>
      <c r="N19" s="53"/>
      <c r="O19" s="60"/>
    </row>
    <row r="20" spans="1:15" ht="15.75" customHeight="1" x14ac:dyDescent="0.3">
      <c r="A20" s="76" t="s">
        <v>41</v>
      </c>
      <c r="B20" s="77" t="s">
        <v>42</v>
      </c>
      <c r="C20" s="78" t="s">
        <v>43</v>
      </c>
      <c r="D20" s="76" t="s">
        <v>44</v>
      </c>
      <c r="E20" s="79" t="s">
        <v>45</v>
      </c>
      <c r="G20" s="53"/>
      <c r="H20" s="61"/>
      <c r="I20" s="52"/>
      <c r="J20" s="53"/>
      <c r="K20" s="60"/>
      <c r="L20" s="61"/>
      <c r="M20" s="60"/>
      <c r="N20" s="61"/>
      <c r="O20" s="60"/>
    </row>
    <row r="21" spans="1:15" ht="15" x14ac:dyDescent="0.3">
      <c r="A21" s="80">
        <v>1</v>
      </c>
      <c r="B21" s="81">
        <v>175.18</v>
      </c>
      <c r="C21" s="82">
        <v>38.56</v>
      </c>
      <c r="D21" s="83">
        <f t="shared" ref="D21:D40" si="0">B21-C21</f>
        <v>136.62</v>
      </c>
      <c r="E21" s="84">
        <f t="shared" ref="E21:E40" si="1">(D21-$D$43)/$D$43</f>
        <v>-1.9020744027744674E-2</v>
      </c>
      <c r="G21" s="53"/>
      <c r="H21" s="61"/>
      <c r="I21" s="52"/>
      <c r="J21" s="53"/>
      <c r="K21" s="60"/>
      <c r="L21" s="61"/>
      <c r="M21" s="60"/>
      <c r="N21" s="61"/>
      <c r="O21" s="60"/>
    </row>
    <row r="22" spans="1:15" ht="15" x14ac:dyDescent="0.3">
      <c r="A22" s="85">
        <v>2</v>
      </c>
      <c r="B22" s="86">
        <v>180.78</v>
      </c>
      <c r="C22" s="87">
        <v>40.229999999999997</v>
      </c>
      <c r="D22" s="88">
        <f t="shared" si="0"/>
        <v>140.55000000000001</v>
      </c>
      <c r="E22" s="84">
        <f t="shared" si="1"/>
        <v>9.1980268401441415E-3</v>
      </c>
      <c r="G22" s="53"/>
      <c r="H22" s="61"/>
      <c r="I22" s="52"/>
      <c r="J22" s="53"/>
      <c r="K22" s="60"/>
      <c r="L22" s="61"/>
      <c r="M22" s="60"/>
      <c r="N22" s="61"/>
      <c r="O22" s="60"/>
    </row>
    <row r="23" spans="1:15" ht="15" x14ac:dyDescent="0.3">
      <c r="A23" s="85">
        <v>3</v>
      </c>
      <c r="B23" s="86">
        <v>189.37</v>
      </c>
      <c r="C23" s="87">
        <v>39.25</v>
      </c>
      <c r="D23" s="88">
        <f t="shared" si="0"/>
        <v>150.12</v>
      </c>
      <c r="E23" s="84">
        <f t="shared" si="1"/>
        <v>7.7913965060422849E-2</v>
      </c>
      <c r="G23" s="53"/>
      <c r="H23" s="61"/>
      <c r="I23" s="52"/>
      <c r="J23" s="53"/>
      <c r="K23" s="60"/>
      <c r="L23" s="61"/>
      <c r="M23" s="60"/>
      <c r="N23" s="61"/>
      <c r="O23" s="60"/>
    </row>
    <row r="24" spans="1:15" ht="15" x14ac:dyDescent="0.3">
      <c r="A24" s="85">
        <v>4</v>
      </c>
      <c r="B24" s="86">
        <v>173.68</v>
      </c>
      <c r="C24" s="87">
        <v>40.21</v>
      </c>
      <c r="D24" s="88">
        <f t="shared" si="0"/>
        <v>133.47</v>
      </c>
      <c r="E24" s="84">
        <f t="shared" si="1"/>
        <v>-4.1638842814983805E-2</v>
      </c>
      <c r="G24" s="53"/>
      <c r="H24" s="61"/>
      <c r="I24" s="52"/>
      <c r="J24" s="53"/>
      <c r="K24" s="60"/>
      <c r="L24" s="61"/>
      <c r="M24" s="60"/>
      <c r="N24" s="61"/>
      <c r="O24" s="60"/>
    </row>
    <row r="25" spans="1:15" ht="15" x14ac:dyDescent="0.3">
      <c r="A25" s="85">
        <v>5</v>
      </c>
      <c r="B25" s="86">
        <v>185.13</v>
      </c>
      <c r="C25" s="87">
        <v>38.229999999999997</v>
      </c>
      <c r="D25" s="88">
        <f t="shared" si="0"/>
        <v>146.9</v>
      </c>
      <c r="E25" s="84">
        <f t="shared" si="1"/>
        <v>5.4793241855689567E-2</v>
      </c>
      <c r="G25" s="53"/>
      <c r="H25" s="61"/>
      <c r="I25" s="52"/>
      <c r="J25" s="53"/>
      <c r="K25" s="60"/>
      <c r="L25" s="61"/>
      <c r="M25" s="60"/>
      <c r="N25" s="61"/>
      <c r="O25" s="60"/>
    </row>
    <row r="26" spans="1:15" ht="15" x14ac:dyDescent="0.3">
      <c r="A26" s="85">
        <v>6</v>
      </c>
      <c r="B26" s="86">
        <v>180.18</v>
      </c>
      <c r="C26" s="87">
        <v>39.369999999999997</v>
      </c>
      <c r="D26" s="88">
        <f t="shared" si="0"/>
        <v>140.81</v>
      </c>
      <c r="E26" s="84">
        <f t="shared" si="1"/>
        <v>1.106491753369397E-2</v>
      </c>
      <c r="G26" s="53"/>
      <c r="H26" s="61"/>
      <c r="I26" s="52"/>
      <c r="J26" s="53"/>
      <c r="K26" s="60"/>
      <c r="L26" s="61"/>
      <c r="M26" s="60"/>
      <c r="N26" s="61"/>
      <c r="O26" s="60"/>
    </row>
    <row r="27" spans="1:15" ht="15" x14ac:dyDescent="0.3">
      <c r="A27" s="85">
        <v>7</v>
      </c>
      <c r="B27" s="86">
        <v>175.43</v>
      </c>
      <c r="C27" s="87">
        <v>38.57</v>
      </c>
      <c r="D27" s="88">
        <f t="shared" si="0"/>
        <v>136.86000000000001</v>
      </c>
      <c r="E27" s="84">
        <f t="shared" si="1"/>
        <v>-1.729746031062163E-2</v>
      </c>
      <c r="G27" s="53"/>
      <c r="H27" s="61"/>
      <c r="I27" s="52"/>
      <c r="J27" s="53"/>
      <c r="K27" s="60"/>
      <c r="L27" s="61"/>
      <c r="M27" s="60"/>
      <c r="N27" s="61"/>
      <c r="O27" s="60"/>
    </row>
    <row r="28" spans="1:15" ht="15" x14ac:dyDescent="0.3">
      <c r="A28" s="85">
        <v>8</v>
      </c>
      <c r="B28" s="86">
        <v>169.18</v>
      </c>
      <c r="C28" s="87">
        <v>38.11</v>
      </c>
      <c r="D28" s="88">
        <f t="shared" si="0"/>
        <v>131.07</v>
      </c>
      <c r="E28" s="84">
        <f t="shared" si="1"/>
        <v>-5.8871679986213621E-2</v>
      </c>
      <c r="G28" s="53"/>
      <c r="H28" s="61"/>
      <c r="I28" s="52"/>
      <c r="J28" s="53"/>
      <c r="K28" s="60"/>
      <c r="L28" s="61"/>
      <c r="M28" s="60"/>
      <c r="N28" s="61"/>
      <c r="O28" s="60"/>
    </row>
    <row r="29" spans="1:15" ht="15" x14ac:dyDescent="0.3">
      <c r="A29" s="85">
        <v>9</v>
      </c>
      <c r="B29" s="86">
        <v>183.66</v>
      </c>
      <c r="C29" s="87">
        <v>39.25</v>
      </c>
      <c r="D29" s="88">
        <f t="shared" si="0"/>
        <v>144.41</v>
      </c>
      <c r="E29" s="84">
        <f t="shared" si="1"/>
        <v>3.6914173290538602E-2</v>
      </c>
      <c r="G29" s="53"/>
      <c r="H29" s="61"/>
      <c r="I29" s="52"/>
      <c r="J29" s="53"/>
      <c r="K29" s="60"/>
      <c r="L29" s="61"/>
      <c r="M29" s="60"/>
      <c r="N29" s="61"/>
      <c r="O29" s="60"/>
    </row>
    <row r="30" spans="1:15" ht="15" x14ac:dyDescent="0.3">
      <c r="A30" s="85">
        <v>10</v>
      </c>
      <c r="B30" s="89">
        <v>183.09</v>
      </c>
      <c r="C30" s="87">
        <v>39.35</v>
      </c>
      <c r="D30" s="88">
        <f t="shared" si="0"/>
        <v>143.74</v>
      </c>
      <c r="E30" s="84">
        <f t="shared" si="1"/>
        <v>3.2103339580237041E-2</v>
      </c>
      <c r="G30" s="53"/>
      <c r="H30" s="61"/>
      <c r="I30" s="52"/>
      <c r="J30" s="53"/>
      <c r="K30" s="60"/>
      <c r="L30" s="61"/>
      <c r="M30" s="60"/>
      <c r="N30" s="61"/>
      <c r="O30" s="60"/>
    </row>
    <row r="31" spans="1:15" ht="15" x14ac:dyDescent="0.3">
      <c r="A31" s="85">
        <v>11</v>
      </c>
      <c r="B31" s="89">
        <v>174.46</v>
      </c>
      <c r="C31" s="87">
        <v>39.520000000000003</v>
      </c>
      <c r="D31" s="88">
        <f t="shared" si="0"/>
        <v>134.94</v>
      </c>
      <c r="E31" s="84">
        <f t="shared" si="1"/>
        <v>-3.1083730047605569E-2</v>
      </c>
      <c r="G31" s="54"/>
      <c r="H31" s="54"/>
      <c r="I31" s="54"/>
      <c r="J31" s="54"/>
      <c r="K31" s="60"/>
      <c r="L31" s="54"/>
      <c r="M31" s="55"/>
      <c r="N31" s="54"/>
      <c r="O31" s="55"/>
    </row>
    <row r="32" spans="1:15" ht="15" x14ac:dyDescent="0.3">
      <c r="A32" s="85">
        <v>12</v>
      </c>
      <c r="B32" s="89">
        <v>178.52</v>
      </c>
      <c r="C32" s="87">
        <v>38.22</v>
      </c>
      <c r="D32" s="88">
        <f t="shared" si="0"/>
        <v>140.30000000000001</v>
      </c>
      <c r="E32" s="84">
        <f t="shared" si="1"/>
        <v>7.4029396348077063E-3</v>
      </c>
      <c r="G32" s="54"/>
      <c r="H32" s="54"/>
      <c r="I32" s="54"/>
      <c r="J32" s="54"/>
      <c r="K32" s="60"/>
      <c r="L32" s="54"/>
      <c r="M32" s="54"/>
      <c r="N32" s="54"/>
      <c r="O32" s="54"/>
    </row>
    <row r="33" spans="1:15" ht="15" x14ac:dyDescent="0.3">
      <c r="A33" s="85">
        <v>13</v>
      </c>
      <c r="B33" s="89">
        <v>186.61</v>
      </c>
      <c r="C33" s="87">
        <v>39.479999999999997</v>
      </c>
      <c r="D33" s="88">
        <f t="shared" si="0"/>
        <v>147.13000000000002</v>
      </c>
      <c r="E33" s="84">
        <f t="shared" si="1"/>
        <v>5.6444722084599212E-2</v>
      </c>
      <c r="G33" s="56"/>
      <c r="H33" s="56"/>
      <c r="I33" s="56"/>
      <c r="J33" s="56"/>
      <c r="K33" s="62"/>
      <c r="L33" s="56"/>
      <c r="M33" s="56"/>
      <c r="N33" s="57"/>
      <c r="O33" s="56"/>
    </row>
    <row r="34" spans="1:15" ht="15" x14ac:dyDescent="0.3">
      <c r="A34" s="85">
        <v>14</v>
      </c>
      <c r="B34" s="89">
        <v>175.34</v>
      </c>
      <c r="C34" s="87">
        <v>40.31</v>
      </c>
      <c r="D34" s="88">
        <f t="shared" si="0"/>
        <v>135.03</v>
      </c>
      <c r="E34" s="84">
        <f t="shared" si="1"/>
        <v>-3.0437498653684426E-2</v>
      </c>
      <c r="G34" s="58"/>
      <c r="H34" s="63"/>
      <c r="I34" s="63"/>
      <c r="J34" s="58"/>
      <c r="K34" s="64"/>
      <c r="L34" s="59"/>
      <c r="M34" s="63"/>
      <c r="N34" s="59"/>
      <c r="O34" s="63"/>
    </row>
    <row r="35" spans="1:15" ht="15" x14ac:dyDescent="0.3">
      <c r="A35" s="85">
        <v>15</v>
      </c>
      <c r="B35" s="89">
        <v>177.24</v>
      </c>
      <c r="C35" s="87">
        <v>38.08</v>
      </c>
      <c r="D35" s="88">
        <f t="shared" si="0"/>
        <v>139.16000000000003</v>
      </c>
      <c r="E35" s="84">
        <f t="shared" si="1"/>
        <v>-7.8265802152634146E-4</v>
      </c>
      <c r="G35" s="58"/>
      <c r="J35" s="58"/>
      <c r="K35" s="64"/>
      <c r="L35" s="59"/>
      <c r="N35" s="59"/>
    </row>
    <row r="36" spans="1:15" ht="15" x14ac:dyDescent="0.3">
      <c r="A36" s="85">
        <v>16</v>
      </c>
      <c r="B36" s="89">
        <v>177.09</v>
      </c>
      <c r="C36" s="87">
        <v>40.119999999999997</v>
      </c>
      <c r="D36" s="88">
        <f t="shared" si="0"/>
        <v>136.97</v>
      </c>
      <c r="E36" s="84">
        <f t="shared" si="1"/>
        <v>-1.6507621940273706E-2</v>
      </c>
      <c r="G36" s="65"/>
      <c r="H36" s="65"/>
    </row>
    <row r="37" spans="1:15" ht="15" x14ac:dyDescent="0.3">
      <c r="A37" s="85">
        <v>17</v>
      </c>
      <c r="B37" s="89">
        <v>176.18</v>
      </c>
      <c r="C37" s="87">
        <v>39.979999999999997</v>
      </c>
      <c r="D37" s="88">
        <f t="shared" si="0"/>
        <v>136.20000000000002</v>
      </c>
      <c r="E37" s="84">
        <f t="shared" si="1"/>
        <v>-2.2036490532709795E-2</v>
      </c>
    </row>
    <row r="38" spans="1:15" ht="15" x14ac:dyDescent="0.3">
      <c r="A38" s="85">
        <v>18</v>
      </c>
      <c r="B38" s="89">
        <v>172.14</v>
      </c>
      <c r="C38" s="87">
        <v>37.44</v>
      </c>
      <c r="D38" s="88">
        <f t="shared" si="0"/>
        <v>134.69999999999999</v>
      </c>
      <c r="E38" s="84">
        <f t="shared" si="1"/>
        <v>-3.280701376472861E-2</v>
      </c>
    </row>
    <row r="39" spans="1:15" ht="15" x14ac:dyDescent="0.3">
      <c r="A39" s="85">
        <v>19</v>
      </c>
      <c r="B39" s="89">
        <v>180.87</v>
      </c>
      <c r="C39" s="87">
        <v>39.24</v>
      </c>
      <c r="D39" s="88">
        <f t="shared" si="0"/>
        <v>141.63</v>
      </c>
      <c r="E39" s="84">
        <f t="shared" si="1"/>
        <v>1.695280356719743E-2</v>
      </c>
    </row>
    <row r="40" spans="1:15" ht="14.25" customHeight="1" x14ac:dyDescent="0.3">
      <c r="A40" s="90">
        <v>20</v>
      </c>
      <c r="B40" s="91">
        <v>173.81</v>
      </c>
      <c r="C40" s="92">
        <v>39.04</v>
      </c>
      <c r="D40" s="93">
        <f t="shared" si="0"/>
        <v>134.77000000000001</v>
      </c>
      <c r="E40" s="94">
        <f t="shared" si="1"/>
        <v>-3.2304389347234258E-2</v>
      </c>
    </row>
    <row r="41" spans="1:15" ht="14.25" customHeight="1" x14ac:dyDescent="0.3">
      <c r="B41" s="72"/>
      <c r="D41" s="60"/>
      <c r="G41" s="53"/>
    </row>
    <row r="42" spans="1:15" x14ac:dyDescent="0.3">
      <c r="A42" s="95" t="s">
        <v>46</v>
      </c>
      <c r="B42" s="96">
        <f>SUM(B21:B40)</f>
        <v>3567.94</v>
      </c>
      <c r="C42" s="97">
        <f>SUM(C21:C40)</f>
        <v>782.56000000000017</v>
      </c>
      <c r="D42" s="98">
        <f>SUM(D21:D40)</f>
        <v>2785.3799999999997</v>
      </c>
    </row>
    <row r="43" spans="1:15" ht="15.75" customHeight="1" x14ac:dyDescent="0.3">
      <c r="A43" s="99" t="s">
        <v>47</v>
      </c>
      <c r="B43" s="100">
        <f>AVERAGE(B21:B40)</f>
        <v>178.39699999999999</v>
      </c>
      <c r="C43" s="101">
        <f>AVERAGE(C21:C40)</f>
        <v>39.128000000000007</v>
      </c>
      <c r="D43" s="102">
        <f>AVERAGE(D21:D40)</f>
        <v>139.26899999999998</v>
      </c>
    </row>
    <row r="44" spans="1:15" x14ac:dyDescent="0.3">
      <c r="A44" s="66"/>
      <c r="B44" s="103"/>
      <c r="C44" s="103"/>
      <c r="D44" s="72"/>
    </row>
    <row r="45" spans="1:15" ht="14.25" customHeight="1" x14ac:dyDescent="0.3">
      <c r="A45" s="66"/>
      <c r="B45" s="66"/>
      <c r="C45" s="66"/>
      <c r="D45" s="72"/>
    </row>
    <row r="46" spans="1:15" ht="30.75" customHeight="1" x14ac:dyDescent="0.3">
      <c r="B46" s="104" t="s">
        <v>47</v>
      </c>
      <c r="C46" s="105" t="s">
        <v>48</v>
      </c>
    </row>
    <row r="47" spans="1:15" ht="15.75" customHeight="1" x14ac:dyDescent="0.3">
      <c r="B47" s="306">
        <f>D43</f>
        <v>139.26899999999998</v>
      </c>
      <c r="C47" s="106">
        <f>-(IF(D43&gt;300, 7.5%, 10%))</f>
        <v>-0.1</v>
      </c>
      <c r="D47" s="107">
        <f>IF(D43&lt;300, D43*0.9, D43*0.925)</f>
        <v>125.34209999999999</v>
      </c>
    </row>
    <row r="48" spans="1:15" ht="15.75" customHeight="1" x14ac:dyDescent="0.3">
      <c r="B48" s="307"/>
      <c r="C48" s="108">
        <f>+(IF(D43&gt;300, 7.5%, 10%))</f>
        <v>0.1</v>
      </c>
      <c r="D48" s="107">
        <f>IF(D43&lt;300, D43*1.1, D43*1.075)</f>
        <v>153.19589999999999</v>
      </c>
    </row>
    <row r="49" spans="1:7" ht="14.25" customHeight="1" x14ac:dyDescent="0.3">
      <c r="A49" s="109"/>
      <c r="D49" s="110"/>
    </row>
    <row r="50" spans="1:7" ht="15" customHeight="1" x14ac:dyDescent="0.3">
      <c r="B50" s="303" t="s">
        <v>26</v>
      </c>
      <c r="C50" s="303"/>
      <c r="D50" s="72"/>
      <c r="E50" s="111" t="s">
        <v>27</v>
      </c>
      <c r="F50" s="112"/>
      <c r="G50" s="111" t="s">
        <v>28</v>
      </c>
    </row>
    <row r="51" spans="1:7" ht="15" customHeight="1" x14ac:dyDescent="0.3">
      <c r="A51" s="113" t="s">
        <v>29</v>
      </c>
      <c r="B51" s="114"/>
      <c r="C51" s="114"/>
      <c r="D51" s="72"/>
      <c r="E51" s="114"/>
      <c r="F51" s="66"/>
      <c r="G51" s="115"/>
    </row>
    <row r="52" spans="1:7" ht="15" customHeight="1" x14ac:dyDescent="0.3">
      <c r="A52" s="113" t="s">
        <v>30</v>
      </c>
      <c r="B52" s="116"/>
      <c r="C52" s="116"/>
      <c r="D52" s="72"/>
      <c r="E52" s="116"/>
      <c r="F52" s="66"/>
      <c r="G52" s="117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28" zoomScale="55" zoomScaleNormal="40" zoomScalePageLayoutView="55" workbookViewId="0">
      <selection sqref="A1:I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39" t="s">
        <v>49</v>
      </c>
      <c r="B1" s="339"/>
      <c r="C1" s="339"/>
      <c r="D1" s="339"/>
      <c r="E1" s="339"/>
      <c r="F1" s="339"/>
      <c r="G1" s="339"/>
      <c r="H1" s="339"/>
      <c r="I1" s="339"/>
    </row>
    <row r="2" spans="1:9" ht="18.75" customHeight="1" x14ac:dyDescent="0.25">
      <c r="A2" s="339"/>
      <c r="B2" s="339"/>
      <c r="C2" s="339"/>
      <c r="D2" s="339"/>
      <c r="E2" s="339"/>
      <c r="F2" s="339"/>
      <c r="G2" s="339"/>
      <c r="H2" s="339"/>
      <c r="I2" s="339"/>
    </row>
    <row r="3" spans="1:9" ht="18.75" customHeight="1" x14ac:dyDescent="0.25">
      <c r="A3" s="339"/>
      <c r="B3" s="339"/>
      <c r="C3" s="339"/>
      <c r="D3" s="339"/>
      <c r="E3" s="339"/>
      <c r="F3" s="339"/>
      <c r="G3" s="339"/>
      <c r="H3" s="339"/>
      <c r="I3" s="339"/>
    </row>
    <row r="4" spans="1:9" ht="18.75" customHeight="1" x14ac:dyDescent="0.25">
      <c r="A4" s="339"/>
      <c r="B4" s="339"/>
      <c r="C4" s="339"/>
      <c r="D4" s="339"/>
      <c r="E4" s="339"/>
      <c r="F4" s="339"/>
      <c r="G4" s="339"/>
      <c r="H4" s="339"/>
      <c r="I4" s="339"/>
    </row>
    <row r="5" spans="1:9" ht="18.75" customHeight="1" x14ac:dyDescent="0.25">
      <c r="A5" s="339"/>
      <c r="B5" s="339"/>
      <c r="C5" s="339"/>
      <c r="D5" s="339"/>
      <c r="E5" s="339"/>
      <c r="F5" s="339"/>
      <c r="G5" s="339"/>
      <c r="H5" s="339"/>
      <c r="I5" s="339"/>
    </row>
    <row r="6" spans="1:9" ht="18.75" customHeight="1" x14ac:dyDescent="0.25">
      <c r="A6" s="339"/>
      <c r="B6" s="339"/>
      <c r="C6" s="339"/>
      <c r="D6" s="339"/>
      <c r="E6" s="339"/>
      <c r="F6" s="339"/>
      <c r="G6" s="339"/>
      <c r="H6" s="339"/>
      <c r="I6" s="339"/>
    </row>
    <row r="7" spans="1:9" ht="18.75" customHeight="1" x14ac:dyDescent="0.25">
      <c r="A7" s="339"/>
      <c r="B7" s="339"/>
      <c r="C7" s="339"/>
      <c r="D7" s="339"/>
      <c r="E7" s="339"/>
      <c r="F7" s="339"/>
      <c r="G7" s="339"/>
      <c r="H7" s="339"/>
      <c r="I7" s="339"/>
    </row>
    <row r="8" spans="1:9" x14ac:dyDescent="0.25">
      <c r="A8" s="340" t="s">
        <v>50</v>
      </c>
      <c r="B8" s="340"/>
      <c r="C8" s="340"/>
      <c r="D8" s="340"/>
      <c r="E8" s="340"/>
      <c r="F8" s="340"/>
      <c r="G8" s="340"/>
      <c r="H8" s="340"/>
      <c r="I8" s="340"/>
    </row>
    <row r="9" spans="1:9" x14ac:dyDescent="0.25">
      <c r="A9" s="340"/>
      <c r="B9" s="340"/>
      <c r="C9" s="340"/>
      <c r="D9" s="340"/>
      <c r="E9" s="340"/>
      <c r="F9" s="340"/>
      <c r="G9" s="340"/>
      <c r="H9" s="340"/>
      <c r="I9" s="340"/>
    </row>
    <row r="10" spans="1:9" x14ac:dyDescent="0.25">
      <c r="A10" s="340"/>
      <c r="B10" s="340"/>
      <c r="C10" s="340"/>
      <c r="D10" s="340"/>
      <c r="E10" s="340"/>
      <c r="F10" s="340"/>
      <c r="G10" s="340"/>
      <c r="H10" s="340"/>
      <c r="I10" s="340"/>
    </row>
    <row r="11" spans="1:9" x14ac:dyDescent="0.25">
      <c r="A11" s="340"/>
      <c r="B11" s="340"/>
      <c r="C11" s="340"/>
      <c r="D11" s="340"/>
      <c r="E11" s="340"/>
      <c r="F11" s="340"/>
      <c r="G11" s="340"/>
      <c r="H11" s="340"/>
      <c r="I11" s="340"/>
    </row>
    <row r="12" spans="1:9" x14ac:dyDescent="0.25">
      <c r="A12" s="340"/>
      <c r="B12" s="340"/>
      <c r="C12" s="340"/>
      <c r="D12" s="340"/>
      <c r="E12" s="340"/>
      <c r="F12" s="340"/>
      <c r="G12" s="340"/>
      <c r="H12" s="340"/>
      <c r="I12" s="340"/>
    </row>
    <row r="13" spans="1:9" x14ac:dyDescent="0.25">
      <c r="A13" s="340"/>
      <c r="B13" s="340"/>
      <c r="C13" s="340"/>
      <c r="D13" s="340"/>
      <c r="E13" s="340"/>
      <c r="F13" s="340"/>
      <c r="G13" s="340"/>
      <c r="H13" s="340"/>
      <c r="I13" s="340"/>
    </row>
    <row r="14" spans="1:9" x14ac:dyDescent="0.25">
      <c r="A14" s="340"/>
      <c r="B14" s="340"/>
      <c r="C14" s="340"/>
      <c r="D14" s="340"/>
      <c r="E14" s="340"/>
      <c r="F14" s="340"/>
      <c r="G14" s="340"/>
      <c r="H14" s="340"/>
      <c r="I14" s="340"/>
    </row>
    <row r="15" spans="1:9" ht="19.5" customHeight="1" x14ac:dyDescent="0.3">
      <c r="A15" s="118"/>
    </row>
    <row r="16" spans="1:9" ht="19.5" customHeight="1" x14ac:dyDescent="0.3">
      <c r="A16" s="312" t="s">
        <v>31</v>
      </c>
      <c r="B16" s="313"/>
      <c r="C16" s="313"/>
      <c r="D16" s="313"/>
      <c r="E16" s="313"/>
      <c r="F16" s="313"/>
      <c r="G16" s="313"/>
      <c r="H16" s="314"/>
    </row>
    <row r="17" spans="1:14" ht="20.25" customHeight="1" x14ac:dyDescent="0.25">
      <c r="A17" s="315" t="s">
        <v>51</v>
      </c>
      <c r="B17" s="315"/>
      <c r="C17" s="315"/>
      <c r="D17" s="315"/>
      <c r="E17" s="315"/>
      <c r="F17" s="315"/>
      <c r="G17" s="315"/>
      <c r="H17" s="315"/>
    </row>
    <row r="18" spans="1:14" ht="26.25" customHeight="1" x14ac:dyDescent="0.4">
      <c r="A18" s="120" t="s">
        <v>33</v>
      </c>
      <c r="B18" s="311" t="s">
        <v>5</v>
      </c>
      <c r="C18" s="311"/>
      <c r="D18" s="287"/>
      <c r="E18" s="121"/>
      <c r="F18" s="122"/>
      <c r="G18" s="122"/>
      <c r="H18" s="122"/>
    </row>
    <row r="19" spans="1:14" ht="26.25" customHeight="1" x14ac:dyDescent="0.4">
      <c r="A19" s="120" t="s">
        <v>34</v>
      </c>
      <c r="B19" s="123" t="s">
        <v>7</v>
      </c>
      <c r="C19" s="300">
        <v>29</v>
      </c>
      <c r="D19" s="122"/>
      <c r="E19" s="122"/>
      <c r="F19" s="122"/>
      <c r="G19" s="122"/>
      <c r="H19" s="122"/>
    </row>
    <row r="20" spans="1:14" ht="26.25" customHeight="1" x14ac:dyDescent="0.4">
      <c r="A20" s="120" t="s">
        <v>35</v>
      </c>
      <c r="B20" s="316" t="s">
        <v>9</v>
      </c>
      <c r="C20" s="316"/>
      <c r="D20" s="122"/>
      <c r="E20" s="122"/>
      <c r="F20" s="122"/>
      <c r="G20" s="122"/>
      <c r="H20" s="122"/>
    </row>
    <row r="21" spans="1:14" ht="26.25" customHeight="1" x14ac:dyDescent="0.4">
      <c r="A21" s="120" t="s">
        <v>36</v>
      </c>
      <c r="B21" s="316" t="s">
        <v>11</v>
      </c>
      <c r="C21" s="316"/>
      <c r="D21" s="316"/>
      <c r="E21" s="316"/>
      <c r="F21" s="316"/>
      <c r="G21" s="316"/>
      <c r="H21" s="316"/>
      <c r="I21" s="124"/>
    </row>
    <row r="22" spans="1:14" ht="26.25" customHeight="1" x14ac:dyDescent="0.4">
      <c r="A22" s="120" t="s">
        <v>37</v>
      </c>
      <c r="B22" s="125">
        <v>42529.301122685189</v>
      </c>
      <c r="C22" s="122"/>
      <c r="D22" s="122"/>
      <c r="E22" s="122"/>
      <c r="F22" s="122"/>
      <c r="G22" s="122"/>
      <c r="H22" s="122"/>
    </row>
    <row r="23" spans="1:14" ht="26.25" customHeight="1" x14ac:dyDescent="0.4">
      <c r="A23" s="120" t="s">
        <v>38</v>
      </c>
      <c r="B23" s="125">
        <v>42537.301122685189</v>
      </c>
      <c r="C23" s="122"/>
      <c r="D23" s="122"/>
      <c r="E23" s="122"/>
      <c r="F23" s="122"/>
      <c r="G23" s="122"/>
      <c r="H23" s="122"/>
    </row>
    <row r="24" spans="1:14" ht="18.75" x14ac:dyDescent="0.3">
      <c r="A24" s="120"/>
      <c r="B24" s="126"/>
    </row>
    <row r="25" spans="1:14" ht="18.75" x14ac:dyDescent="0.3">
      <c r="A25" s="127" t="s">
        <v>1</v>
      </c>
      <c r="B25" s="126"/>
    </row>
    <row r="26" spans="1:14" ht="26.25" customHeight="1" x14ac:dyDescent="0.4">
      <c r="A26" s="128" t="s">
        <v>4</v>
      </c>
      <c r="B26" s="311" t="s">
        <v>9</v>
      </c>
      <c r="C26" s="311"/>
    </row>
    <row r="27" spans="1:14" ht="26.25" customHeight="1" x14ac:dyDescent="0.4">
      <c r="A27" s="129" t="s">
        <v>52</v>
      </c>
      <c r="B27" s="317" t="s">
        <v>128</v>
      </c>
      <c r="C27" s="317"/>
    </row>
    <row r="28" spans="1:14" ht="27" customHeight="1" x14ac:dyDescent="0.4">
      <c r="A28" s="129" t="s">
        <v>6</v>
      </c>
      <c r="B28" s="130">
        <v>99.96</v>
      </c>
    </row>
    <row r="29" spans="1:14" s="13" customFormat="1" ht="27" customHeight="1" x14ac:dyDescent="0.4">
      <c r="A29" s="129" t="s">
        <v>53</v>
      </c>
      <c r="B29" s="131">
        <v>0</v>
      </c>
      <c r="C29" s="318" t="s">
        <v>54</v>
      </c>
      <c r="D29" s="319"/>
      <c r="E29" s="319"/>
      <c r="F29" s="319"/>
      <c r="G29" s="320"/>
      <c r="I29" s="132"/>
      <c r="J29" s="132"/>
      <c r="K29" s="132"/>
      <c r="L29" s="132"/>
    </row>
    <row r="30" spans="1:14" s="13" customFormat="1" ht="19.5" customHeight="1" x14ac:dyDescent="0.3">
      <c r="A30" s="129" t="s">
        <v>55</v>
      </c>
      <c r="B30" s="133">
        <f>B28-B29</f>
        <v>99.96</v>
      </c>
      <c r="C30" s="134"/>
      <c r="D30" s="134"/>
      <c r="E30" s="134"/>
      <c r="F30" s="134"/>
      <c r="G30" s="135"/>
      <c r="I30" s="132"/>
      <c r="J30" s="132"/>
      <c r="K30" s="132"/>
      <c r="L30" s="132"/>
    </row>
    <row r="31" spans="1:14" s="13" customFormat="1" ht="27" customHeight="1" x14ac:dyDescent="0.4">
      <c r="A31" s="129" t="s">
        <v>56</v>
      </c>
      <c r="B31" s="136">
        <v>1</v>
      </c>
      <c r="C31" s="321" t="s">
        <v>57</v>
      </c>
      <c r="D31" s="322"/>
      <c r="E31" s="322"/>
      <c r="F31" s="322"/>
      <c r="G31" s="322"/>
      <c r="H31" s="323"/>
      <c r="I31" s="132"/>
      <c r="J31" s="132"/>
      <c r="K31" s="132"/>
      <c r="L31" s="132"/>
    </row>
    <row r="32" spans="1:14" s="13" customFormat="1" ht="27" customHeight="1" x14ac:dyDescent="0.4">
      <c r="A32" s="129" t="s">
        <v>58</v>
      </c>
      <c r="B32" s="136">
        <v>1</v>
      </c>
      <c r="C32" s="321" t="s">
        <v>59</v>
      </c>
      <c r="D32" s="322"/>
      <c r="E32" s="322"/>
      <c r="F32" s="322"/>
      <c r="G32" s="322"/>
      <c r="H32" s="323"/>
      <c r="I32" s="132"/>
      <c r="J32" s="132"/>
      <c r="K32" s="132"/>
      <c r="L32" s="137"/>
      <c r="M32" s="137"/>
      <c r="N32" s="138"/>
    </row>
    <row r="33" spans="1:14" s="13" customFormat="1" ht="17.25" customHeight="1" x14ac:dyDescent="0.3">
      <c r="A33" s="129"/>
      <c r="B33" s="139"/>
      <c r="C33" s="140"/>
      <c r="D33" s="140"/>
      <c r="E33" s="140"/>
      <c r="F33" s="140"/>
      <c r="G33" s="140"/>
      <c r="H33" s="140"/>
      <c r="I33" s="132"/>
      <c r="J33" s="132"/>
      <c r="K33" s="132"/>
      <c r="L33" s="137"/>
      <c r="M33" s="137"/>
      <c r="N33" s="138"/>
    </row>
    <row r="34" spans="1:14" s="13" customFormat="1" ht="18.75" x14ac:dyDescent="0.3">
      <c r="A34" s="129" t="s">
        <v>60</v>
      </c>
      <c r="B34" s="141">
        <f>B31/B32</f>
        <v>1</v>
      </c>
      <c r="C34" s="119" t="s">
        <v>61</v>
      </c>
      <c r="D34" s="119"/>
      <c r="E34" s="119"/>
      <c r="F34" s="119"/>
      <c r="G34" s="119"/>
      <c r="I34" s="132"/>
      <c r="J34" s="132"/>
      <c r="K34" s="132"/>
      <c r="L34" s="137"/>
      <c r="M34" s="137"/>
      <c r="N34" s="138"/>
    </row>
    <row r="35" spans="1:14" s="13" customFormat="1" ht="19.5" customHeight="1" x14ac:dyDescent="0.3">
      <c r="A35" s="129"/>
      <c r="B35" s="133"/>
      <c r="G35" s="119"/>
      <c r="I35" s="132"/>
      <c r="J35" s="132"/>
      <c r="K35" s="132"/>
      <c r="L35" s="137"/>
      <c r="M35" s="137"/>
      <c r="N35" s="138"/>
    </row>
    <row r="36" spans="1:14" s="13" customFormat="1" ht="27" customHeight="1" x14ac:dyDescent="0.4">
      <c r="A36" s="142" t="s">
        <v>62</v>
      </c>
      <c r="B36" s="143">
        <v>10</v>
      </c>
      <c r="C36" s="119"/>
      <c r="D36" s="324" t="s">
        <v>63</v>
      </c>
      <c r="E36" s="325"/>
      <c r="F36" s="324" t="s">
        <v>64</v>
      </c>
      <c r="G36" s="326"/>
      <c r="J36" s="132"/>
      <c r="K36" s="132"/>
      <c r="L36" s="137"/>
      <c r="M36" s="137"/>
      <c r="N36" s="138"/>
    </row>
    <row r="37" spans="1:14" s="13" customFormat="1" ht="27" customHeight="1" x14ac:dyDescent="0.4">
      <c r="A37" s="144" t="s">
        <v>65</v>
      </c>
      <c r="B37" s="145">
        <v>1</v>
      </c>
      <c r="C37" s="146" t="s">
        <v>66</v>
      </c>
      <c r="D37" s="147" t="s">
        <v>67</v>
      </c>
      <c r="E37" s="148" t="s">
        <v>68</v>
      </c>
      <c r="F37" s="147" t="s">
        <v>67</v>
      </c>
      <c r="G37" s="149" t="s">
        <v>68</v>
      </c>
      <c r="I37" s="150" t="s">
        <v>69</v>
      </c>
      <c r="J37" s="132"/>
      <c r="K37" s="132"/>
      <c r="L37" s="137"/>
      <c r="M37" s="137"/>
      <c r="N37" s="138"/>
    </row>
    <row r="38" spans="1:14" s="13" customFormat="1" ht="26.25" customHeight="1" x14ac:dyDescent="0.4">
      <c r="A38" s="144" t="s">
        <v>70</v>
      </c>
      <c r="B38" s="145">
        <v>1</v>
      </c>
      <c r="C38" s="151">
        <v>1</v>
      </c>
      <c r="D38" s="152">
        <v>25584104</v>
      </c>
      <c r="E38" s="153">
        <f>IF(ISBLANK(D38),"-",$D$48/$D$45*D38)</f>
        <v>24468777.950950935</v>
      </c>
      <c r="F38" s="152">
        <v>24527705</v>
      </c>
      <c r="G38" s="154">
        <f>IF(ISBLANK(F38),"-",$D$48/$F$45*F38)</f>
        <v>24760363.277500708</v>
      </c>
      <c r="I38" s="155"/>
      <c r="J38" s="132"/>
      <c r="K38" s="132"/>
      <c r="L38" s="137"/>
      <c r="M38" s="137"/>
      <c r="N38" s="138"/>
    </row>
    <row r="39" spans="1:14" s="13" customFormat="1" ht="26.25" customHeight="1" x14ac:dyDescent="0.4">
      <c r="A39" s="144" t="s">
        <v>71</v>
      </c>
      <c r="B39" s="145">
        <v>1</v>
      </c>
      <c r="C39" s="156">
        <v>2</v>
      </c>
      <c r="D39" s="157">
        <v>25522362</v>
      </c>
      <c r="E39" s="158">
        <f>IF(ISBLANK(D39),"-",$D$48/$D$45*D39)</f>
        <v>24409727.562152971</v>
      </c>
      <c r="F39" s="157">
        <v>24471853</v>
      </c>
      <c r="G39" s="159">
        <f>IF(ISBLANK(F39),"-",$D$48/$F$45*F39)</f>
        <v>24703981.491688501</v>
      </c>
      <c r="I39" s="328">
        <f>ABS((F43/D43*D42)-F42)/D42</f>
        <v>1.1276335045881323E-2</v>
      </c>
      <c r="J39" s="132"/>
      <c r="K39" s="132"/>
      <c r="L39" s="137"/>
      <c r="M39" s="137"/>
      <c r="N39" s="138"/>
    </row>
    <row r="40" spans="1:14" ht="26.25" customHeight="1" x14ac:dyDescent="0.4">
      <c r="A40" s="144" t="s">
        <v>72</v>
      </c>
      <c r="B40" s="145">
        <v>1</v>
      </c>
      <c r="C40" s="156">
        <v>3</v>
      </c>
      <c r="D40" s="157">
        <v>25503281</v>
      </c>
      <c r="E40" s="158">
        <f>IF(ISBLANK(D40),"-",$D$48/$D$45*D40)</f>
        <v>24391478.38867861</v>
      </c>
      <c r="F40" s="157">
        <v>24445829</v>
      </c>
      <c r="G40" s="159">
        <f>IF(ISBLANK(F40),"-",$D$48/$F$45*F40)</f>
        <v>24677710.640260141</v>
      </c>
      <c r="I40" s="328"/>
      <c r="L40" s="137"/>
      <c r="M40" s="137"/>
      <c r="N40" s="160"/>
    </row>
    <row r="41" spans="1:14" ht="27" customHeight="1" x14ac:dyDescent="0.4">
      <c r="A41" s="144" t="s">
        <v>73</v>
      </c>
      <c r="B41" s="145">
        <v>1</v>
      </c>
      <c r="C41" s="161">
        <v>4</v>
      </c>
      <c r="D41" s="162"/>
      <c r="E41" s="163" t="str">
        <f>IF(ISBLANK(D41),"-",$D$48/$D$45*D41)</f>
        <v>-</v>
      </c>
      <c r="F41" s="162"/>
      <c r="G41" s="164" t="str">
        <f>IF(ISBLANK(F41),"-",$D$48/$F$45*F41)</f>
        <v>-</v>
      </c>
      <c r="I41" s="165"/>
      <c r="L41" s="137"/>
      <c r="M41" s="137"/>
      <c r="N41" s="160"/>
    </row>
    <row r="42" spans="1:14" ht="27" customHeight="1" x14ac:dyDescent="0.4">
      <c r="A42" s="144" t="s">
        <v>74</v>
      </c>
      <c r="B42" s="145">
        <v>1</v>
      </c>
      <c r="C42" s="166" t="s">
        <v>75</v>
      </c>
      <c r="D42" s="167">
        <f>AVERAGE(D38:D41)</f>
        <v>25536582.333333332</v>
      </c>
      <c r="E42" s="168">
        <f>AVERAGE(E38:E41)</f>
        <v>24423327.967260838</v>
      </c>
      <c r="F42" s="167">
        <f>AVERAGE(F38:F41)</f>
        <v>24481795.666666668</v>
      </c>
      <c r="G42" s="169">
        <f>AVERAGE(G38:G41)</f>
        <v>24714018.46981645</v>
      </c>
      <c r="H42" s="170"/>
    </row>
    <row r="43" spans="1:14" ht="26.25" customHeight="1" x14ac:dyDescent="0.4">
      <c r="A43" s="144" t="s">
        <v>76</v>
      </c>
      <c r="B43" s="145">
        <v>1</v>
      </c>
      <c r="C43" s="171" t="s">
        <v>77</v>
      </c>
      <c r="D43" s="172">
        <v>31.38</v>
      </c>
      <c r="E43" s="160"/>
      <c r="F43" s="172">
        <v>29.73</v>
      </c>
      <c r="H43" s="170"/>
    </row>
    <row r="44" spans="1:14" ht="26.25" customHeight="1" x14ac:dyDescent="0.4">
      <c r="A44" s="144" t="s">
        <v>78</v>
      </c>
      <c r="B44" s="145">
        <v>1</v>
      </c>
      <c r="C44" s="173" t="s">
        <v>79</v>
      </c>
      <c r="D44" s="174">
        <f>D43*$B$34</f>
        <v>31.38</v>
      </c>
      <c r="E44" s="175"/>
      <c r="F44" s="174">
        <f>F43*$B$34</f>
        <v>29.73</v>
      </c>
      <c r="H44" s="170"/>
    </row>
    <row r="45" spans="1:14" ht="19.5" customHeight="1" x14ac:dyDescent="0.3">
      <c r="A45" s="144" t="s">
        <v>80</v>
      </c>
      <c r="B45" s="176">
        <f>(B44/B43)*(B42/B41)*(B40/B39)*(B38/B37)*B36</f>
        <v>10</v>
      </c>
      <c r="C45" s="173" t="s">
        <v>81</v>
      </c>
      <c r="D45" s="177">
        <f>D44*$B$30/100</f>
        <v>31.367447999999996</v>
      </c>
      <c r="E45" s="178"/>
      <c r="F45" s="177">
        <f>F44*$B$30/100</f>
        <v>29.718107999999997</v>
      </c>
      <c r="H45" s="170"/>
    </row>
    <row r="46" spans="1:14" ht="19.5" customHeight="1" x14ac:dyDescent="0.3">
      <c r="A46" s="329" t="s">
        <v>82</v>
      </c>
      <c r="B46" s="330"/>
      <c r="C46" s="173" t="s">
        <v>83</v>
      </c>
      <c r="D46" s="179">
        <f>D45/$B$45</f>
        <v>3.1367447999999998</v>
      </c>
      <c r="E46" s="180"/>
      <c r="F46" s="181">
        <f>F45/$B$45</f>
        <v>2.9718107999999996</v>
      </c>
      <c r="H46" s="170"/>
    </row>
    <row r="47" spans="1:14" ht="27" customHeight="1" x14ac:dyDescent="0.4">
      <c r="A47" s="331"/>
      <c r="B47" s="332"/>
      <c r="C47" s="182" t="s">
        <v>84</v>
      </c>
      <c r="D47" s="183">
        <v>3</v>
      </c>
      <c r="E47" s="184"/>
      <c r="F47" s="180"/>
      <c r="H47" s="170"/>
    </row>
    <row r="48" spans="1:14" ht="18.75" x14ac:dyDescent="0.3">
      <c r="C48" s="185" t="s">
        <v>85</v>
      </c>
      <c r="D48" s="177">
        <f>D47*$B$45</f>
        <v>30</v>
      </c>
      <c r="F48" s="186"/>
      <c r="H48" s="170"/>
    </row>
    <row r="49" spans="1:12" ht="19.5" customHeight="1" x14ac:dyDescent="0.3">
      <c r="C49" s="187" t="s">
        <v>86</v>
      </c>
      <c r="D49" s="188">
        <f>D48/B34</f>
        <v>30</v>
      </c>
      <c r="F49" s="186"/>
      <c r="H49" s="170"/>
    </row>
    <row r="50" spans="1:12" ht="18.75" x14ac:dyDescent="0.3">
      <c r="C50" s="142" t="s">
        <v>87</v>
      </c>
      <c r="D50" s="189">
        <f>AVERAGE(E38:E41,G38:G41)</f>
        <v>24568673.218538642</v>
      </c>
      <c r="F50" s="190"/>
      <c r="H50" s="170"/>
    </row>
    <row r="51" spans="1:12" ht="18.75" x14ac:dyDescent="0.3">
      <c r="C51" s="144" t="s">
        <v>88</v>
      </c>
      <c r="D51" s="191">
        <f>STDEV(E38:E41,G38:G41)/D50</f>
        <v>6.6528767305500331E-3</v>
      </c>
      <c r="F51" s="190"/>
      <c r="H51" s="170"/>
    </row>
    <row r="52" spans="1:12" ht="19.5" customHeight="1" x14ac:dyDescent="0.3">
      <c r="C52" s="192" t="s">
        <v>20</v>
      </c>
      <c r="D52" s="193">
        <f>COUNT(E38:E41,G38:G41)</f>
        <v>6</v>
      </c>
      <c r="F52" s="190"/>
    </row>
    <row r="54" spans="1:12" ht="18.75" x14ac:dyDescent="0.3">
      <c r="A54" s="194" t="s">
        <v>1</v>
      </c>
      <c r="B54" s="195" t="s">
        <v>89</v>
      </c>
    </row>
    <row r="55" spans="1:12" ht="18.75" x14ac:dyDescent="0.3">
      <c r="A55" s="119" t="s">
        <v>90</v>
      </c>
      <c r="B55" s="196" t="str">
        <f>B21</f>
        <v>Each capsules contains Pregabalin 75 mg</v>
      </c>
    </row>
    <row r="56" spans="1:12" ht="26.25" customHeight="1" x14ac:dyDescent="0.4">
      <c r="A56" s="197" t="s">
        <v>91</v>
      </c>
      <c r="B56" s="198">
        <v>75</v>
      </c>
      <c r="C56" s="119" t="str">
        <f>B20</f>
        <v>Pregabalin</v>
      </c>
      <c r="H56" s="199"/>
    </row>
    <row r="57" spans="1:12" ht="18.75" x14ac:dyDescent="0.3">
      <c r="A57" s="196" t="s">
        <v>92</v>
      </c>
      <c r="B57" s="288">
        <f>Uniformity!D43</f>
        <v>139.26899999999998</v>
      </c>
      <c r="H57" s="199"/>
    </row>
    <row r="58" spans="1:12" ht="19.5" customHeight="1" x14ac:dyDescent="0.3">
      <c r="H58" s="199"/>
    </row>
    <row r="59" spans="1:12" s="13" customFormat="1" ht="27" customHeight="1" x14ac:dyDescent="0.4">
      <c r="A59" s="142" t="s">
        <v>93</v>
      </c>
      <c r="B59" s="143">
        <v>25</v>
      </c>
      <c r="C59" s="119"/>
      <c r="D59" s="200" t="s">
        <v>94</v>
      </c>
      <c r="E59" s="201" t="s">
        <v>66</v>
      </c>
      <c r="F59" s="201" t="s">
        <v>67</v>
      </c>
      <c r="G59" s="201" t="s">
        <v>95</v>
      </c>
      <c r="H59" s="146" t="s">
        <v>96</v>
      </c>
      <c r="L59" s="132"/>
    </row>
    <row r="60" spans="1:12" s="13" customFormat="1" ht="26.25" customHeight="1" x14ac:dyDescent="0.4">
      <c r="A60" s="144" t="s">
        <v>97</v>
      </c>
      <c r="B60" s="145">
        <v>1</v>
      </c>
      <c r="C60" s="333" t="s">
        <v>98</v>
      </c>
      <c r="D60" s="336">
        <v>143.44</v>
      </c>
      <c r="E60" s="202">
        <v>1</v>
      </c>
      <c r="F60" s="203">
        <v>25076248</v>
      </c>
      <c r="G60" s="289">
        <f>IF(ISBLANK(F60),"-",(F60/$D$50*$D$47*$B$68)*($B$57/$D$60))</f>
        <v>74.323524542921064</v>
      </c>
      <c r="H60" s="204">
        <f t="shared" ref="H60:H71" si="0">IF(ISBLANK(F60),"-",G60/$B$56)</f>
        <v>0.99098032723894747</v>
      </c>
      <c r="L60" s="132"/>
    </row>
    <row r="61" spans="1:12" s="13" customFormat="1" ht="26.25" customHeight="1" x14ac:dyDescent="0.4">
      <c r="A61" s="144" t="s">
        <v>99</v>
      </c>
      <c r="B61" s="145">
        <v>1</v>
      </c>
      <c r="C61" s="334"/>
      <c r="D61" s="337"/>
      <c r="E61" s="205">
        <v>2</v>
      </c>
      <c r="F61" s="157">
        <v>25062227</v>
      </c>
      <c r="G61" s="290">
        <f>IF(ISBLANK(F61),"-",(F61/$D$50*$D$47*$B$68)*($B$57/$D$60))</f>
        <v>74.281967682516083</v>
      </c>
      <c r="H61" s="206">
        <f t="shared" si="0"/>
        <v>0.99042623576688105</v>
      </c>
      <c r="L61" s="132"/>
    </row>
    <row r="62" spans="1:12" s="13" customFormat="1" ht="26.25" customHeight="1" x14ac:dyDescent="0.4">
      <c r="A62" s="144" t="s">
        <v>100</v>
      </c>
      <c r="B62" s="145">
        <v>1</v>
      </c>
      <c r="C62" s="334"/>
      <c r="D62" s="337"/>
      <c r="E62" s="205">
        <v>3</v>
      </c>
      <c r="F62" s="207">
        <v>25071192</v>
      </c>
      <c r="G62" s="290">
        <f>IF(ISBLANK(F62),"-",(F62/$D$50*$D$47*$B$68)*($B$57/$D$60))</f>
        <v>74.308539057848137</v>
      </c>
      <c r="H62" s="206">
        <f t="shared" si="0"/>
        <v>0.99078052077130851</v>
      </c>
      <c r="L62" s="132"/>
    </row>
    <row r="63" spans="1:12" ht="27" customHeight="1" x14ac:dyDescent="0.4">
      <c r="A63" s="144" t="s">
        <v>101</v>
      </c>
      <c r="B63" s="145">
        <v>1</v>
      </c>
      <c r="C63" s="335"/>
      <c r="D63" s="338"/>
      <c r="E63" s="208">
        <v>4</v>
      </c>
      <c r="F63" s="209"/>
      <c r="G63" s="290" t="str">
        <f>IF(ISBLANK(F63),"-",(F63/$D$50*$D$47*$B$68)*($B$57/$D$60))</f>
        <v>-</v>
      </c>
      <c r="H63" s="206" t="str">
        <f t="shared" si="0"/>
        <v>-</v>
      </c>
    </row>
    <row r="64" spans="1:12" ht="26.25" customHeight="1" x14ac:dyDescent="0.4">
      <c r="A64" s="144" t="s">
        <v>102</v>
      </c>
      <c r="B64" s="145">
        <v>1</v>
      </c>
      <c r="C64" s="333" t="s">
        <v>103</v>
      </c>
      <c r="D64" s="336">
        <v>138.13</v>
      </c>
      <c r="E64" s="202">
        <v>1</v>
      </c>
      <c r="F64" s="203">
        <v>24208710</v>
      </c>
      <c r="G64" s="291">
        <f>IF(ISBLANK(F64),"-",(F64/$D$50*$D$47*$B$68)*($B$57/$D$64))</f>
        <v>74.510530047286579</v>
      </c>
      <c r="H64" s="210">
        <f t="shared" si="0"/>
        <v>0.9934737339638211</v>
      </c>
    </row>
    <row r="65" spans="1:8" ht="26.25" customHeight="1" x14ac:dyDescent="0.4">
      <c r="A65" s="144" t="s">
        <v>104</v>
      </c>
      <c r="B65" s="145">
        <v>1</v>
      </c>
      <c r="C65" s="334"/>
      <c r="D65" s="337"/>
      <c r="E65" s="205">
        <v>2</v>
      </c>
      <c r="F65" s="157">
        <v>24178632</v>
      </c>
      <c r="G65" s="292">
        <f>IF(ISBLANK(F65),"-",(F65/$D$50*$D$47*$B$68)*($B$57/$D$64))</f>
        <v>74.417954783145603</v>
      </c>
      <c r="H65" s="211">
        <f t="shared" si="0"/>
        <v>0.99223939710860809</v>
      </c>
    </row>
    <row r="66" spans="1:8" ht="26.25" customHeight="1" x14ac:dyDescent="0.4">
      <c r="A66" s="144" t="s">
        <v>105</v>
      </c>
      <c r="B66" s="145">
        <v>1</v>
      </c>
      <c r="C66" s="334"/>
      <c r="D66" s="337"/>
      <c r="E66" s="205">
        <v>3</v>
      </c>
      <c r="F66" s="157">
        <v>24201574</v>
      </c>
      <c r="G66" s="292">
        <f>IF(ISBLANK(F66),"-",(F66/$D$50*$D$47*$B$68)*($B$57/$D$64))</f>
        <v>74.488566582797247</v>
      </c>
      <c r="H66" s="211">
        <f t="shared" si="0"/>
        <v>0.99318088777062996</v>
      </c>
    </row>
    <row r="67" spans="1:8" ht="27" customHeight="1" x14ac:dyDescent="0.4">
      <c r="A67" s="144" t="s">
        <v>106</v>
      </c>
      <c r="B67" s="145">
        <v>1</v>
      </c>
      <c r="C67" s="335"/>
      <c r="D67" s="338"/>
      <c r="E67" s="208">
        <v>4</v>
      </c>
      <c r="F67" s="209"/>
      <c r="G67" s="293" t="str">
        <f>IF(ISBLANK(F67),"-",(F67/$D$50*$D$47*$B$68)*($B$57/$D$64))</f>
        <v>-</v>
      </c>
      <c r="H67" s="212" t="str">
        <f t="shared" si="0"/>
        <v>-</v>
      </c>
    </row>
    <row r="68" spans="1:8" ht="26.25" customHeight="1" x14ac:dyDescent="0.4">
      <c r="A68" s="144" t="s">
        <v>107</v>
      </c>
      <c r="B68" s="213">
        <f>(B67/B66)*(B65/B64)*(B63/B62)*(B61/B60)*B59</f>
        <v>25</v>
      </c>
      <c r="C68" s="333" t="s">
        <v>108</v>
      </c>
      <c r="D68" s="336">
        <v>140.91</v>
      </c>
      <c r="E68" s="202">
        <v>1</v>
      </c>
      <c r="F68" s="203">
        <v>24495492</v>
      </c>
      <c r="G68" s="291">
        <f>IF(ISBLANK(F68),"-",(F68/$D$50*$D$47*$B$68)*($B$57/$D$68))</f>
        <v>73.905773827260361</v>
      </c>
      <c r="H68" s="206">
        <f t="shared" si="0"/>
        <v>0.98541031769680487</v>
      </c>
    </row>
    <row r="69" spans="1:8" ht="27" customHeight="1" x14ac:dyDescent="0.4">
      <c r="A69" s="192" t="s">
        <v>109</v>
      </c>
      <c r="B69" s="214">
        <f>(D47*B68)/B56*B57</f>
        <v>139.26899999999998</v>
      </c>
      <c r="C69" s="334"/>
      <c r="D69" s="337"/>
      <c r="E69" s="205">
        <v>2</v>
      </c>
      <c r="F69" s="157">
        <v>24478150</v>
      </c>
      <c r="G69" s="292">
        <f>IF(ISBLANK(F69),"-",(F69/$D$50*$D$47*$B$68)*($B$57/$D$68))</f>
        <v>73.85345097823523</v>
      </c>
      <c r="H69" s="206">
        <f t="shared" si="0"/>
        <v>0.98471267970980303</v>
      </c>
    </row>
    <row r="70" spans="1:8" ht="26.25" customHeight="1" x14ac:dyDescent="0.4">
      <c r="A70" s="346" t="s">
        <v>82</v>
      </c>
      <c r="B70" s="347"/>
      <c r="C70" s="334"/>
      <c r="D70" s="337"/>
      <c r="E70" s="205">
        <v>3</v>
      </c>
      <c r="F70" s="157">
        <v>24443299</v>
      </c>
      <c r="G70" s="292">
        <f>IF(ISBLANK(F70),"-",(F70/$D$50*$D$47*$B$68)*($B$57/$D$68))</f>
        <v>73.748301421588096</v>
      </c>
      <c r="H70" s="206">
        <f t="shared" si="0"/>
        <v>0.98331068562117463</v>
      </c>
    </row>
    <row r="71" spans="1:8" ht="27" customHeight="1" x14ac:dyDescent="0.4">
      <c r="A71" s="348"/>
      <c r="B71" s="349"/>
      <c r="C71" s="345"/>
      <c r="D71" s="338"/>
      <c r="E71" s="208">
        <v>4</v>
      </c>
      <c r="F71" s="209"/>
      <c r="G71" s="293" t="str">
        <f>IF(ISBLANK(F71),"-",(F71/$D$50*$D$47*$B$68)*($B$57/$D$68))</f>
        <v>-</v>
      </c>
      <c r="H71" s="215" t="str">
        <f t="shared" si="0"/>
        <v>-</v>
      </c>
    </row>
    <row r="72" spans="1:8" ht="26.25" customHeight="1" x14ac:dyDescent="0.4">
      <c r="A72" s="216"/>
      <c r="B72" s="216"/>
      <c r="C72" s="216"/>
      <c r="D72" s="216"/>
      <c r="E72" s="216"/>
      <c r="F72" s="218" t="s">
        <v>75</v>
      </c>
      <c r="G72" s="298">
        <f>AVERAGE(G60:G71)</f>
        <v>74.204289880399813</v>
      </c>
      <c r="H72" s="219">
        <f>AVERAGE(H60:H71)</f>
        <v>0.98939053173866442</v>
      </c>
    </row>
    <row r="73" spans="1:8" ht="26.25" customHeight="1" x14ac:dyDescent="0.4">
      <c r="C73" s="216"/>
      <c r="D73" s="216"/>
      <c r="E73" s="216"/>
      <c r="F73" s="220" t="s">
        <v>88</v>
      </c>
      <c r="G73" s="294">
        <f>STDEV(G60:G71)/G72</f>
        <v>3.9043315570349889E-3</v>
      </c>
      <c r="H73" s="294">
        <f>STDEV(H60:H71)/H72</f>
        <v>3.9043315570349902E-3</v>
      </c>
    </row>
    <row r="74" spans="1:8" ht="27" customHeight="1" x14ac:dyDescent="0.4">
      <c r="A74" s="216"/>
      <c r="B74" s="216"/>
      <c r="C74" s="217"/>
      <c r="D74" s="217"/>
      <c r="E74" s="221"/>
      <c r="F74" s="222" t="s">
        <v>20</v>
      </c>
      <c r="G74" s="223">
        <f>COUNT(G60:G71)</f>
        <v>9</v>
      </c>
      <c r="H74" s="223">
        <f>COUNT(H60:H71)</f>
        <v>9</v>
      </c>
    </row>
    <row r="76" spans="1:8" ht="26.25" customHeight="1" x14ac:dyDescent="0.4">
      <c r="A76" s="128" t="s">
        <v>110</v>
      </c>
      <c r="B76" s="224" t="s">
        <v>111</v>
      </c>
      <c r="C76" s="341" t="str">
        <f>B20</f>
        <v>Pregabalin</v>
      </c>
      <c r="D76" s="341"/>
      <c r="E76" s="225" t="s">
        <v>112</v>
      </c>
      <c r="F76" s="225"/>
      <c r="G76" s="226">
        <f>H72</f>
        <v>0.98939053173866442</v>
      </c>
      <c r="H76" s="227"/>
    </row>
    <row r="77" spans="1:8" ht="18.75" x14ac:dyDescent="0.3">
      <c r="A77" s="127" t="s">
        <v>113</v>
      </c>
      <c r="B77" s="127" t="s">
        <v>114</v>
      </c>
    </row>
    <row r="78" spans="1:8" ht="18.75" x14ac:dyDescent="0.3">
      <c r="A78" s="127"/>
      <c r="B78" s="127"/>
    </row>
    <row r="79" spans="1:8" ht="26.25" customHeight="1" x14ac:dyDescent="0.4">
      <c r="A79" s="128" t="s">
        <v>4</v>
      </c>
      <c r="B79" s="327" t="str">
        <f>B26</f>
        <v>Pregabalin</v>
      </c>
      <c r="C79" s="327"/>
    </row>
    <row r="80" spans="1:8" ht="26.25" customHeight="1" x14ac:dyDescent="0.4">
      <c r="A80" s="129" t="s">
        <v>52</v>
      </c>
      <c r="B80" s="327" t="str">
        <f>B27</f>
        <v>P3-7</v>
      </c>
      <c r="C80" s="327"/>
    </row>
    <row r="81" spans="1:12" ht="27" customHeight="1" x14ac:dyDescent="0.4">
      <c r="A81" s="129" t="s">
        <v>6</v>
      </c>
      <c r="B81" s="228">
        <f>B28</f>
        <v>99.96</v>
      </c>
    </row>
    <row r="82" spans="1:12" s="13" customFormat="1" ht="27" customHeight="1" x14ac:dyDescent="0.4">
      <c r="A82" s="129" t="s">
        <v>53</v>
      </c>
      <c r="B82" s="131">
        <v>0</v>
      </c>
      <c r="C82" s="318" t="s">
        <v>54</v>
      </c>
      <c r="D82" s="319"/>
      <c r="E82" s="319"/>
      <c r="F82" s="319"/>
      <c r="G82" s="320"/>
      <c r="I82" s="132"/>
      <c r="J82" s="132"/>
      <c r="K82" s="132"/>
      <c r="L82" s="132"/>
    </row>
    <row r="83" spans="1:12" s="13" customFormat="1" ht="19.5" customHeight="1" x14ac:dyDescent="0.3">
      <c r="A83" s="129" t="s">
        <v>55</v>
      </c>
      <c r="B83" s="133">
        <f>B81-B82</f>
        <v>99.96</v>
      </c>
      <c r="C83" s="134"/>
      <c r="D83" s="134"/>
      <c r="E83" s="134"/>
      <c r="F83" s="134"/>
      <c r="G83" s="135"/>
      <c r="I83" s="132"/>
      <c r="J83" s="132"/>
      <c r="K83" s="132"/>
      <c r="L83" s="132"/>
    </row>
    <row r="84" spans="1:12" s="13" customFormat="1" ht="27" customHeight="1" x14ac:dyDescent="0.4">
      <c r="A84" s="129" t="s">
        <v>56</v>
      </c>
      <c r="B84" s="136">
        <v>1</v>
      </c>
      <c r="C84" s="321" t="s">
        <v>115</v>
      </c>
      <c r="D84" s="322"/>
      <c r="E84" s="322"/>
      <c r="F84" s="322"/>
      <c r="G84" s="322"/>
      <c r="H84" s="323"/>
      <c r="I84" s="132"/>
      <c r="J84" s="132"/>
      <c r="K84" s="132"/>
      <c r="L84" s="132"/>
    </row>
    <row r="85" spans="1:12" s="13" customFormat="1" ht="27" customHeight="1" x14ac:dyDescent="0.4">
      <c r="A85" s="129" t="s">
        <v>58</v>
      </c>
      <c r="B85" s="136">
        <v>1</v>
      </c>
      <c r="C85" s="321" t="s">
        <v>116</v>
      </c>
      <c r="D85" s="322"/>
      <c r="E85" s="322"/>
      <c r="F85" s="322"/>
      <c r="G85" s="322"/>
      <c r="H85" s="323"/>
      <c r="I85" s="132"/>
      <c r="J85" s="132"/>
      <c r="K85" s="132"/>
      <c r="L85" s="132"/>
    </row>
    <row r="86" spans="1:12" s="13" customFormat="1" ht="18.75" x14ac:dyDescent="0.3">
      <c r="A86" s="129"/>
      <c r="B86" s="139"/>
      <c r="C86" s="140"/>
      <c r="D86" s="140"/>
      <c r="E86" s="140"/>
      <c r="F86" s="140"/>
      <c r="G86" s="140"/>
      <c r="H86" s="140"/>
      <c r="I86" s="132"/>
      <c r="J86" s="132"/>
      <c r="K86" s="132"/>
      <c r="L86" s="132"/>
    </row>
    <row r="87" spans="1:12" s="13" customFormat="1" ht="18.75" x14ac:dyDescent="0.3">
      <c r="A87" s="129" t="s">
        <v>60</v>
      </c>
      <c r="B87" s="141">
        <f>B84/B85</f>
        <v>1</v>
      </c>
      <c r="C87" s="119" t="s">
        <v>61</v>
      </c>
      <c r="D87" s="119"/>
      <c r="E87" s="119"/>
      <c r="F87" s="119"/>
      <c r="G87" s="119"/>
      <c r="I87" s="132"/>
      <c r="J87" s="132"/>
      <c r="K87" s="132"/>
      <c r="L87" s="132"/>
    </row>
    <row r="88" spans="1:12" ht="19.5" customHeight="1" x14ac:dyDescent="0.3">
      <c r="A88" s="127"/>
      <c r="B88" s="127"/>
    </row>
    <row r="89" spans="1:12" ht="27" customHeight="1" x14ac:dyDescent="0.4">
      <c r="A89" s="142" t="s">
        <v>62</v>
      </c>
      <c r="B89" s="143">
        <v>100</v>
      </c>
      <c r="D89" s="229" t="s">
        <v>63</v>
      </c>
      <c r="E89" s="230"/>
      <c r="F89" s="324" t="s">
        <v>64</v>
      </c>
      <c r="G89" s="326"/>
    </row>
    <row r="90" spans="1:12" ht="27" customHeight="1" x14ac:dyDescent="0.4">
      <c r="A90" s="144" t="s">
        <v>65</v>
      </c>
      <c r="B90" s="145">
        <v>1</v>
      </c>
      <c r="C90" s="231" t="s">
        <v>66</v>
      </c>
      <c r="D90" s="147" t="s">
        <v>67</v>
      </c>
      <c r="E90" s="148" t="s">
        <v>68</v>
      </c>
      <c r="F90" s="147" t="s">
        <v>67</v>
      </c>
      <c r="G90" s="232" t="s">
        <v>68</v>
      </c>
      <c r="I90" s="150" t="s">
        <v>69</v>
      </c>
    </row>
    <row r="91" spans="1:12" ht="26.25" customHeight="1" x14ac:dyDescent="0.4">
      <c r="A91" s="144" t="s">
        <v>70</v>
      </c>
      <c r="B91" s="145">
        <v>1</v>
      </c>
      <c r="C91" s="233">
        <v>1</v>
      </c>
      <c r="D91" s="152">
        <v>5707270</v>
      </c>
      <c r="E91" s="153">
        <f>IF(ISBLANK(D91),"-",$D$101/$D$98*D91)</f>
        <v>5493477.0572757656</v>
      </c>
      <c r="F91" s="152">
        <v>5462552</v>
      </c>
      <c r="G91" s="154">
        <f>IF(ISBLANK(F91),"-",$D$101/$F$98*F91)</f>
        <v>5497724.2406016747</v>
      </c>
      <c r="I91" s="155"/>
    </row>
    <row r="92" spans="1:12" ht="26.25" customHeight="1" x14ac:dyDescent="0.4">
      <c r="A92" s="144" t="s">
        <v>71</v>
      </c>
      <c r="B92" s="145">
        <v>1</v>
      </c>
      <c r="C92" s="217">
        <v>2</v>
      </c>
      <c r="D92" s="157">
        <v>5685702</v>
      </c>
      <c r="E92" s="158">
        <f>IF(ISBLANK(D92),"-",$D$101/$D$98*D92)</f>
        <v>5472716.9892973229</v>
      </c>
      <c r="F92" s="157">
        <v>5426907</v>
      </c>
      <c r="G92" s="159">
        <f>IF(ISBLANK(F92),"-",$D$101/$F$98*F92)</f>
        <v>5461849.7298315717</v>
      </c>
      <c r="I92" s="328">
        <f>ABS((F96/D96*D95)-F95)/D95</f>
        <v>2.5843762791527614E-3</v>
      </c>
    </row>
    <row r="93" spans="1:12" ht="26.25" customHeight="1" x14ac:dyDescent="0.4">
      <c r="A93" s="144" t="s">
        <v>72</v>
      </c>
      <c r="B93" s="145">
        <v>1</v>
      </c>
      <c r="C93" s="217">
        <v>3</v>
      </c>
      <c r="D93" s="157">
        <v>5726214</v>
      </c>
      <c r="E93" s="158">
        <f>IF(ISBLANK(D93),"-",$D$101/$D$98*D93)</f>
        <v>5511711.4196544569</v>
      </c>
      <c r="F93" s="157">
        <v>5438785</v>
      </c>
      <c r="G93" s="159">
        <f>IF(ISBLANK(F93),"-",$D$101/$F$98*F93)</f>
        <v>5473804.2098126989</v>
      </c>
      <c r="I93" s="328"/>
    </row>
    <row r="94" spans="1:12" ht="27" customHeight="1" x14ac:dyDescent="0.4">
      <c r="A94" s="144" t="s">
        <v>73</v>
      </c>
      <c r="B94" s="145">
        <v>1</v>
      </c>
      <c r="C94" s="234">
        <v>4</v>
      </c>
      <c r="D94" s="162"/>
      <c r="E94" s="163" t="str">
        <f>IF(ISBLANK(D94),"-",$D$101/$D$98*D94)</f>
        <v>-</v>
      </c>
      <c r="F94" s="235"/>
      <c r="G94" s="164" t="str">
        <f>IF(ISBLANK(F94),"-",$D$101/$F$98*F94)</f>
        <v>-</v>
      </c>
      <c r="I94" s="165"/>
    </row>
    <row r="95" spans="1:12" ht="27" customHeight="1" x14ac:dyDescent="0.4">
      <c r="A95" s="144" t="s">
        <v>74</v>
      </c>
      <c r="B95" s="145">
        <v>1</v>
      </c>
      <c r="C95" s="236" t="s">
        <v>75</v>
      </c>
      <c r="D95" s="237">
        <f>AVERAGE(D91:D94)</f>
        <v>5706395.333333333</v>
      </c>
      <c r="E95" s="168">
        <f>AVERAGE(E91:E94)</f>
        <v>5492635.1554091815</v>
      </c>
      <c r="F95" s="238">
        <f>AVERAGE(F91:F94)</f>
        <v>5442748</v>
      </c>
      <c r="G95" s="239">
        <f>AVERAGE(G91:G94)</f>
        <v>5477792.7267486481</v>
      </c>
    </row>
    <row r="96" spans="1:12" ht="26.25" customHeight="1" x14ac:dyDescent="0.4">
      <c r="A96" s="144" t="s">
        <v>76</v>
      </c>
      <c r="B96" s="130">
        <v>1</v>
      </c>
      <c r="C96" s="240" t="s">
        <v>117</v>
      </c>
      <c r="D96" s="241">
        <v>15.59</v>
      </c>
      <c r="E96" s="160"/>
      <c r="F96" s="172">
        <v>14.91</v>
      </c>
    </row>
    <row r="97" spans="1:10" ht="26.25" customHeight="1" x14ac:dyDescent="0.4">
      <c r="A97" s="144" t="s">
        <v>78</v>
      </c>
      <c r="B97" s="130">
        <v>1</v>
      </c>
      <c r="C97" s="242" t="s">
        <v>118</v>
      </c>
      <c r="D97" s="243">
        <f>D96*$B$87</f>
        <v>15.59</v>
      </c>
      <c r="E97" s="175"/>
      <c r="F97" s="174">
        <f>F96*$B$87</f>
        <v>14.91</v>
      </c>
    </row>
    <row r="98" spans="1:10" ht="19.5" customHeight="1" x14ac:dyDescent="0.3">
      <c r="A98" s="144" t="s">
        <v>80</v>
      </c>
      <c r="B98" s="244">
        <f>(B97/B96)*(B95/B94)*(B93/B92)*(B91/B90)*B89</f>
        <v>100</v>
      </c>
      <c r="C98" s="242" t="s">
        <v>119</v>
      </c>
      <c r="D98" s="245">
        <f>D97*$B$83/100</f>
        <v>15.583763999999999</v>
      </c>
      <c r="E98" s="178"/>
      <c r="F98" s="177">
        <f>F97*$B$83/100</f>
        <v>14.904035999999998</v>
      </c>
    </row>
    <row r="99" spans="1:10" ht="19.5" customHeight="1" x14ac:dyDescent="0.3">
      <c r="A99" s="329" t="s">
        <v>82</v>
      </c>
      <c r="B99" s="343"/>
      <c r="C99" s="242" t="s">
        <v>120</v>
      </c>
      <c r="D99" s="246">
        <f>D98/$B$98</f>
        <v>0.15583764</v>
      </c>
      <c r="E99" s="178"/>
      <c r="F99" s="181">
        <f>F98/$B$98</f>
        <v>0.14904035999999998</v>
      </c>
      <c r="G99" s="247"/>
      <c r="H99" s="170"/>
    </row>
    <row r="100" spans="1:10" ht="19.5" customHeight="1" x14ac:dyDescent="0.3">
      <c r="A100" s="331"/>
      <c r="B100" s="344"/>
      <c r="C100" s="242" t="s">
        <v>84</v>
      </c>
      <c r="D100" s="248">
        <f>$B$56/$B$116</f>
        <v>0.15</v>
      </c>
      <c r="F100" s="186"/>
      <c r="G100" s="249"/>
      <c r="H100" s="170"/>
    </row>
    <row r="101" spans="1:10" ht="18.75" x14ac:dyDescent="0.3">
      <c r="C101" s="242" t="s">
        <v>85</v>
      </c>
      <c r="D101" s="243">
        <f>D100*$B$98</f>
        <v>15</v>
      </c>
      <c r="F101" s="186"/>
      <c r="G101" s="247"/>
      <c r="H101" s="170"/>
    </row>
    <row r="102" spans="1:10" ht="19.5" customHeight="1" x14ac:dyDescent="0.3">
      <c r="C102" s="250" t="s">
        <v>86</v>
      </c>
      <c r="D102" s="251">
        <f>D101/B34</f>
        <v>15</v>
      </c>
      <c r="F102" s="190"/>
      <c r="G102" s="247"/>
      <c r="H102" s="170"/>
      <c r="J102" s="252"/>
    </row>
    <row r="103" spans="1:10" ht="18.75" x14ac:dyDescent="0.3">
      <c r="C103" s="253" t="s">
        <v>121</v>
      </c>
      <c r="D103" s="254">
        <f>AVERAGE(E91:E94,G91:G94)</f>
        <v>5485213.9410789153</v>
      </c>
      <c r="F103" s="190"/>
      <c r="G103" s="255"/>
      <c r="H103" s="170"/>
      <c r="J103" s="256"/>
    </row>
    <row r="104" spans="1:10" ht="18.75" x14ac:dyDescent="0.3">
      <c r="C104" s="220" t="s">
        <v>88</v>
      </c>
      <c r="D104" s="257">
        <f>STDEV(E91:E94,G91:G94)/D103</f>
        <v>3.419576073110781E-3</v>
      </c>
      <c r="F104" s="190"/>
      <c r="G104" s="247"/>
      <c r="H104" s="170"/>
      <c r="J104" s="256"/>
    </row>
    <row r="105" spans="1:10" ht="19.5" customHeight="1" x14ac:dyDescent="0.3">
      <c r="C105" s="222" t="s">
        <v>20</v>
      </c>
      <c r="D105" s="258">
        <f>COUNT(E91:E94,G91:G94)</f>
        <v>6</v>
      </c>
      <c r="F105" s="190"/>
      <c r="G105" s="247"/>
      <c r="H105" s="170"/>
      <c r="J105" s="256"/>
    </row>
    <row r="106" spans="1:10" ht="19.5" customHeight="1" x14ac:dyDescent="0.3">
      <c r="A106" s="194"/>
      <c r="B106" s="194"/>
      <c r="C106" s="194"/>
      <c r="D106" s="194"/>
      <c r="E106" s="194"/>
    </row>
    <row r="107" spans="1:10" ht="26.25" customHeight="1" x14ac:dyDescent="0.4">
      <c r="A107" s="142" t="s">
        <v>122</v>
      </c>
      <c r="B107" s="143">
        <v>500</v>
      </c>
      <c r="C107" s="259" t="s">
        <v>41</v>
      </c>
      <c r="D107" s="260" t="s">
        <v>67</v>
      </c>
      <c r="E107" s="261" t="s">
        <v>123</v>
      </c>
      <c r="F107" s="262" t="s">
        <v>124</v>
      </c>
    </row>
    <row r="108" spans="1:10" ht="26.25" customHeight="1" x14ac:dyDescent="0.4">
      <c r="A108" s="144" t="s">
        <v>125</v>
      </c>
      <c r="B108" s="145">
        <v>1</v>
      </c>
      <c r="C108" s="263">
        <v>1</v>
      </c>
      <c r="D108" s="264">
        <v>5604664</v>
      </c>
      <c r="E108" s="295">
        <f t="shared" ref="E108:E113" si="1">IF(ISBLANK(D108),"-",D108/$D$103*$D$100*$B$116)</f>
        <v>76.633255241329607</v>
      </c>
      <c r="F108" s="265">
        <f t="shared" ref="F108:F113" si="2">IF(ISBLANK(D108), "-", E108/$B$56)</f>
        <v>1.0217767365510615</v>
      </c>
    </row>
    <row r="109" spans="1:10" ht="26.25" customHeight="1" x14ac:dyDescent="0.4">
      <c r="A109" s="144" t="s">
        <v>99</v>
      </c>
      <c r="B109" s="145">
        <v>1</v>
      </c>
      <c r="C109" s="263">
        <v>2</v>
      </c>
      <c r="D109" s="264">
        <v>5508875</v>
      </c>
      <c r="E109" s="296">
        <f t="shared" si="1"/>
        <v>75.32352054781154</v>
      </c>
      <c r="F109" s="266">
        <f t="shared" si="2"/>
        <v>1.0043136073041539</v>
      </c>
    </row>
    <row r="110" spans="1:10" ht="26.25" customHeight="1" x14ac:dyDescent="0.4">
      <c r="A110" s="144" t="s">
        <v>100</v>
      </c>
      <c r="B110" s="145">
        <v>1</v>
      </c>
      <c r="C110" s="263">
        <v>3</v>
      </c>
      <c r="D110" s="264">
        <v>5334587</v>
      </c>
      <c r="E110" s="296">
        <f t="shared" si="1"/>
        <v>72.940459442007366</v>
      </c>
      <c r="F110" s="266">
        <f t="shared" si="2"/>
        <v>0.97253945922676488</v>
      </c>
    </row>
    <row r="111" spans="1:10" ht="26.25" customHeight="1" x14ac:dyDescent="0.4">
      <c r="A111" s="144" t="s">
        <v>101</v>
      </c>
      <c r="B111" s="145">
        <v>1</v>
      </c>
      <c r="C111" s="263">
        <v>4</v>
      </c>
      <c r="D111" s="264">
        <v>5353641</v>
      </c>
      <c r="E111" s="296">
        <f t="shared" si="1"/>
        <v>73.200987110636262</v>
      </c>
      <c r="F111" s="266">
        <f t="shared" si="2"/>
        <v>0.97601316147515016</v>
      </c>
    </row>
    <row r="112" spans="1:10" ht="26.25" customHeight="1" x14ac:dyDescent="0.4">
      <c r="A112" s="144" t="s">
        <v>102</v>
      </c>
      <c r="B112" s="145">
        <v>1</v>
      </c>
      <c r="C112" s="263">
        <v>5</v>
      </c>
      <c r="D112" s="264">
        <v>5396353</v>
      </c>
      <c r="E112" s="296">
        <f t="shared" si="1"/>
        <v>73.784993502075181</v>
      </c>
      <c r="F112" s="266">
        <f t="shared" si="2"/>
        <v>0.98379991336100236</v>
      </c>
    </row>
    <row r="113" spans="1:10" ht="26.25" customHeight="1" x14ac:dyDescent="0.4">
      <c r="A113" s="144" t="s">
        <v>104</v>
      </c>
      <c r="B113" s="145">
        <v>1</v>
      </c>
      <c r="C113" s="267">
        <v>6</v>
      </c>
      <c r="D113" s="268">
        <v>5528397</v>
      </c>
      <c r="E113" s="297">
        <f t="shared" si="1"/>
        <v>75.590447237586574</v>
      </c>
      <c r="F113" s="269">
        <f t="shared" si="2"/>
        <v>1.0078726298344876</v>
      </c>
    </row>
    <row r="114" spans="1:10" ht="26.25" customHeight="1" x14ac:dyDescent="0.4">
      <c r="A114" s="144" t="s">
        <v>105</v>
      </c>
      <c r="B114" s="145">
        <v>1</v>
      </c>
      <c r="C114" s="263"/>
      <c r="D114" s="217"/>
      <c r="E114" s="118"/>
      <c r="F114" s="270"/>
    </row>
    <row r="115" spans="1:10" ht="26.25" customHeight="1" x14ac:dyDescent="0.4">
      <c r="A115" s="144" t="s">
        <v>106</v>
      </c>
      <c r="B115" s="145">
        <v>1</v>
      </c>
      <c r="C115" s="263"/>
      <c r="D115" s="271" t="s">
        <v>75</v>
      </c>
      <c r="E115" s="299">
        <f>AVERAGE(E108:E113)</f>
        <v>74.578943846907748</v>
      </c>
      <c r="F115" s="272">
        <f>AVERAGE(F108:F113)</f>
        <v>0.99438591795877007</v>
      </c>
    </row>
    <row r="116" spans="1:10" ht="27" customHeight="1" x14ac:dyDescent="0.4">
      <c r="A116" s="144" t="s">
        <v>107</v>
      </c>
      <c r="B116" s="176">
        <f>(B115/B114)*(B113/B112)*(B111/B110)*(B109/B108)*B107</f>
        <v>500</v>
      </c>
      <c r="C116" s="273"/>
      <c r="D116" s="236" t="s">
        <v>88</v>
      </c>
      <c r="E116" s="274">
        <f>STDEV(E108:E113)/E115</f>
        <v>1.9898560253454954E-2</v>
      </c>
      <c r="F116" s="274">
        <f>STDEV(F108:F113)/F115</f>
        <v>1.9898560253454965E-2</v>
      </c>
      <c r="I116" s="118"/>
    </row>
    <row r="117" spans="1:10" ht="27" customHeight="1" x14ac:dyDescent="0.4">
      <c r="A117" s="329" t="s">
        <v>82</v>
      </c>
      <c r="B117" s="330"/>
      <c r="C117" s="275"/>
      <c r="D117" s="276" t="s">
        <v>20</v>
      </c>
      <c r="E117" s="277">
        <f>COUNT(E108:E113)</f>
        <v>6</v>
      </c>
      <c r="F117" s="277">
        <f>COUNT(F108:F113)</f>
        <v>6</v>
      </c>
      <c r="I117" s="118"/>
      <c r="J117" s="256"/>
    </row>
    <row r="118" spans="1:10" ht="19.5" customHeight="1" x14ac:dyDescent="0.3">
      <c r="A118" s="331"/>
      <c r="B118" s="332"/>
      <c r="C118" s="118"/>
      <c r="D118" s="118"/>
      <c r="E118" s="118"/>
      <c r="F118" s="217"/>
      <c r="G118" s="118"/>
      <c r="H118" s="118"/>
      <c r="I118" s="118"/>
    </row>
    <row r="119" spans="1:10" ht="18.75" x14ac:dyDescent="0.3">
      <c r="A119" s="286"/>
      <c r="B119" s="140"/>
      <c r="C119" s="118"/>
      <c r="D119" s="118"/>
      <c r="E119" s="118"/>
      <c r="F119" s="217"/>
      <c r="G119" s="118"/>
      <c r="H119" s="118"/>
      <c r="I119" s="118"/>
    </row>
    <row r="120" spans="1:10" ht="26.25" customHeight="1" x14ac:dyDescent="0.4">
      <c r="A120" s="128" t="s">
        <v>110</v>
      </c>
      <c r="B120" s="224" t="s">
        <v>126</v>
      </c>
      <c r="C120" s="341" t="str">
        <f>B20</f>
        <v>Pregabalin</v>
      </c>
      <c r="D120" s="341"/>
      <c r="E120" s="225" t="s">
        <v>127</v>
      </c>
      <c r="F120" s="225"/>
      <c r="G120" s="226">
        <f>F115</f>
        <v>0.99438591795877007</v>
      </c>
      <c r="H120" s="118"/>
      <c r="I120" s="118"/>
    </row>
    <row r="121" spans="1:10" ht="19.5" customHeight="1" x14ac:dyDescent="0.3">
      <c r="A121" s="278"/>
      <c r="B121" s="278"/>
      <c r="C121" s="279"/>
      <c r="D121" s="279"/>
      <c r="E121" s="279"/>
      <c r="F121" s="279"/>
      <c r="G121" s="279"/>
      <c r="H121" s="279"/>
    </row>
    <row r="122" spans="1:10" ht="18.75" x14ac:dyDescent="0.3">
      <c r="B122" s="342" t="s">
        <v>26</v>
      </c>
      <c r="C122" s="342"/>
      <c r="E122" s="231" t="s">
        <v>27</v>
      </c>
      <c r="F122" s="280"/>
      <c r="G122" s="342" t="s">
        <v>28</v>
      </c>
      <c r="H122" s="342"/>
    </row>
    <row r="123" spans="1:10" ht="69.95" customHeight="1" x14ac:dyDescent="0.3">
      <c r="A123" s="281" t="s">
        <v>29</v>
      </c>
      <c r="B123" s="282"/>
      <c r="C123" s="282"/>
      <c r="E123" s="282"/>
      <c r="F123" s="118"/>
      <c r="G123" s="283"/>
      <c r="H123" s="283"/>
    </row>
    <row r="124" spans="1:10" ht="69.95" customHeight="1" x14ac:dyDescent="0.3">
      <c r="A124" s="281" t="s">
        <v>30</v>
      </c>
      <c r="B124" s="284"/>
      <c r="C124" s="284"/>
      <c r="E124" s="284"/>
      <c r="F124" s="118"/>
      <c r="G124" s="285"/>
      <c r="H124" s="285"/>
    </row>
    <row r="125" spans="1:10" ht="18.75" x14ac:dyDescent="0.3">
      <c r="A125" s="216"/>
      <c r="B125" s="216"/>
      <c r="C125" s="217"/>
      <c r="D125" s="217"/>
      <c r="E125" s="217"/>
      <c r="F125" s="221"/>
      <c r="G125" s="217"/>
      <c r="H125" s="217"/>
      <c r="I125" s="118"/>
    </row>
    <row r="126" spans="1:10" ht="18.75" x14ac:dyDescent="0.3">
      <c r="A126" s="216"/>
      <c r="B126" s="216"/>
      <c r="C126" s="217"/>
      <c r="D126" s="217"/>
      <c r="E126" s="217"/>
      <c r="F126" s="221"/>
      <c r="G126" s="217"/>
      <c r="H126" s="217"/>
      <c r="I126" s="118"/>
    </row>
    <row r="127" spans="1:10" ht="18.75" x14ac:dyDescent="0.3">
      <c r="A127" s="216"/>
      <c r="B127" s="216"/>
      <c r="C127" s="217"/>
      <c r="D127" s="217"/>
      <c r="E127" s="217"/>
      <c r="F127" s="221"/>
      <c r="G127" s="217"/>
      <c r="H127" s="217"/>
      <c r="I127" s="118"/>
    </row>
    <row r="128" spans="1:10" ht="18.75" x14ac:dyDescent="0.3">
      <c r="A128" s="216"/>
      <c r="B128" s="216"/>
      <c r="C128" s="217"/>
      <c r="D128" s="217"/>
      <c r="E128" s="217"/>
      <c r="F128" s="221"/>
      <c r="G128" s="217"/>
      <c r="H128" s="217"/>
      <c r="I128" s="118"/>
    </row>
    <row r="129" spans="1:9" ht="18.75" x14ac:dyDescent="0.3">
      <c r="A129" s="216"/>
      <c r="B129" s="216"/>
      <c r="C129" s="217"/>
      <c r="D129" s="217"/>
      <c r="E129" s="217"/>
      <c r="F129" s="221"/>
      <c r="G129" s="217"/>
      <c r="H129" s="217"/>
      <c r="I129" s="118"/>
    </row>
    <row r="130" spans="1:9" ht="18.75" x14ac:dyDescent="0.3">
      <c r="A130" s="216"/>
      <c r="B130" s="216"/>
      <c r="C130" s="217"/>
      <c r="D130" s="217"/>
      <c r="E130" s="217"/>
      <c r="F130" s="221"/>
      <c r="G130" s="217"/>
      <c r="H130" s="217"/>
      <c r="I130" s="118"/>
    </row>
    <row r="131" spans="1:9" ht="18.75" x14ac:dyDescent="0.3">
      <c r="A131" s="216"/>
      <c r="B131" s="216"/>
      <c r="C131" s="217"/>
      <c r="D131" s="217"/>
      <c r="E131" s="217"/>
      <c r="F131" s="221"/>
      <c r="G131" s="217"/>
      <c r="H131" s="217"/>
      <c r="I131" s="118"/>
    </row>
    <row r="132" spans="1:9" ht="18.75" x14ac:dyDescent="0.3">
      <c r="A132" s="216"/>
      <c r="B132" s="216"/>
      <c r="C132" s="217"/>
      <c r="D132" s="217"/>
      <c r="E132" s="217"/>
      <c r="F132" s="221"/>
      <c r="G132" s="217"/>
      <c r="H132" s="217"/>
      <c r="I132" s="118"/>
    </row>
    <row r="133" spans="1:9" ht="18.75" x14ac:dyDescent="0.3">
      <c r="A133" s="216"/>
      <c r="B133" s="216"/>
      <c r="C133" s="217"/>
      <c r="D133" s="217"/>
      <c r="E133" s="217"/>
      <c r="F133" s="221"/>
      <c r="G133" s="217"/>
      <c r="H133" s="217"/>
      <c r="I133" s="11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Pregabalin</vt:lpstr>
      <vt:lpstr>Pregabalin!Print_Area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2016-06-17T07:11:59Z</cp:lastPrinted>
  <dcterms:created xsi:type="dcterms:W3CDTF">2005-07-05T10:19:27Z</dcterms:created>
  <dcterms:modified xsi:type="dcterms:W3CDTF">2016-06-20T05:44:15Z</dcterms:modified>
</cp:coreProperties>
</file>