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6" yWindow="528" windowWidth="20772" windowHeight="11448" activeTab="3"/>
  </bookViews>
  <sheets>
    <sheet name="SST" sheetId="1" r:id="rId1"/>
    <sheet name="SST (S2)" sheetId="6" r:id="rId2"/>
    <sheet name="Uniformity" sheetId="2" r:id="rId3"/>
    <sheet name="Fluoxetine HCl " sheetId="4" r:id="rId4"/>
  </sheets>
  <definedNames>
    <definedName name="_xlnm.Print_Area" localSheetId="3">'Fluoxetine HCl '!$A$1:$H$172</definedName>
    <definedName name="_xlnm.Print_Area" localSheetId="0">SST!$A$15:$G$61</definedName>
    <definedName name="_xlnm.Print_Area" localSheetId="1">'SST (S2)'!$A$15:$G$61</definedName>
    <definedName name="_xlnm.Print_Area" localSheetId="2">Uniformity!$A$10:$G$53</definedName>
  </definedNames>
  <calcPr calcId="145621"/>
</workbook>
</file>

<file path=xl/calcChain.xml><?xml version="1.0" encoding="utf-8"?>
<calcChain xmlns="http://schemas.openxmlformats.org/spreadsheetml/2006/main">
  <c r="B166" i="4" l="1"/>
  <c r="F158" i="4"/>
  <c r="F151" i="4"/>
  <c r="B42" i="6"/>
  <c r="B40" i="6"/>
  <c r="B39" i="6"/>
  <c r="F115" i="4"/>
  <c r="F105" i="4"/>
  <c r="D103" i="4"/>
  <c r="G95" i="4"/>
  <c r="F98" i="4"/>
  <c r="G91" i="4"/>
  <c r="D100" i="4"/>
  <c r="D101" i="4"/>
  <c r="D99" i="4"/>
  <c r="D98" i="4"/>
  <c r="D97" i="4"/>
  <c r="E91" i="4"/>
  <c r="E95" i="4"/>
  <c r="B51" i="1"/>
  <c r="B42" i="1"/>
  <c r="B40" i="1"/>
  <c r="B39" i="1"/>
  <c r="H72" i="4"/>
  <c r="G54" i="4"/>
  <c r="B69" i="4"/>
  <c r="B57" i="4"/>
  <c r="D51" i="4"/>
  <c r="G40" i="4"/>
  <c r="G39" i="4"/>
  <c r="G38" i="4"/>
  <c r="E40" i="4"/>
  <c r="E39" i="4"/>
  <c r="E38" i="4"/>
  <c r="D49" i="4"/>
  <c r="F46" i="4"/>
  <c r="F45" i="4"/>
  <c r="D46" i="4"/>
  <c r="F44" i="4"/>
  <c r="D44" i="4"/>
  <c r="B34" i="4"/>
  <c r="B21" i="1" l="1"/>
  <c r="D47" i="2"/>
  <c r="B21" i="6"/>
  <c r="B128" i="4" l="1"/>
  <c r="B130" i="4" s="1"/>
  <c r="B127" i="4"/>
  <c r="B85" i="4"/>
  <c r="B84" i="4"/>
  <c r="B87" i="4" s="1"/>
  <c r="B124" i="4"/>
  <c r="B126" i="4" s="1"/>
  <c r="B123" i="4"/>
  <c r="B53" i="6"/>
  <c r="E51" i="6"/>
  <c r="D51" i="6"/>
  <c r="C51" i="6"/>
  <c r="B51" i="6"/>
  <c r="B52" i="6" s="1"/>
  <c r="B32" i="6"/>
  <c r="E30" i="6"/>
  <c r="D30" i="6"/>
  <c r="C30" i="6"/>
  <c r="B30" i="6"/>
  <c r="B31" i="6" s="1"/>
  <c r="B80" i="4"/>
  <c r="B79" i="4"/>
  <c r="B122" i="4" s="1"/>
  <c r="C168" i="4"/>
  <c r="B159" i="4"/>
  <c r="D143" i="4" s="1"/>
  <c r="B141" i="4"/>
  <c r="F138" i="4"/>
  <c r="D138" i="4"/>
  <c r="G137" i="4"/>
  <c r="E137" i="4"/>
  <c r="B116" i="4"/>
  <c r="B98" i="4"/>
  <c r="F95" i="4"/>
  <c r="D95" i="4"/>
  <c r="G94" i="4"/>
  <c r="E94" i="4"/>
  <c r="B83" i="4"/>
  <c r="B82" i="4"/>
  <c r="H71" i="4"/>
  <c r="G71" i="4"/>
  <c r="B68" i="4"/>
  <c r="H67" i="4"/>
  <c r="G67" i="4"/>
  <c r="H63" i="4"/>
  <c r="G63" i="4"/>
  <c r="B55" i="4"/>
  <c r="B45" i="4"/>
  <c r="D48" i="4" s="1"/>
  <c r="F42" i="4"/>
  <c r="D42" i="4"/>
  <c r="G41" i="4"/>
  <c r="E41" i="4"/>
  <c r="B30" i="4"/>
  <c r="C43" i="2"/>
  <c r="B43" i="2"/>
  <c r="C42" i="2"/>
  <c r="B42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42" i="2" s="1"/>
  <c r="B53" i="1"/>
  <c r="E51" i="1"/>
  <c r="D51" i="1"/>
  <c r="C51" i="1"/>
  <c r="B52" i="1"/>
  <c r="B32" i="1"/>
  <c r="E30" i="1"/>
  <c r="D30" i="1"/>
  <c r="C30" i="1"/>
  <c r="B30" i="1"/>
  <c r="B31" i="1" s="1"/>
  <c r="D140" i="4" l="1"/>
  <c r="D141" i="4" s="1"/>
  <c r="D142" i="4" s="1"/>
  <c r="F140" i="4"/>
  <c r="F141" i="4" s="1"/>
  <c r="F97" i="4"/>
  <c r="D144" i="4"/>
  <c r="D102" i="4"/>
  <c r="F99" i="4"/>
  <c r="D45" i="4"/>
  <c r="D145" i="4"/>
  <c r="E23" i="2"/>
  <c r="D43" i="2"/>
  <c r="E27" i="2" l="1"/>
  <c r="E39" i="2"/>
  <c r="F142" i="4"/>
  <c r="G136" i="4"/>
  <c r="G134" i="4"/>
  <c r="E135" i="4"/>
  <c r="G135" i="4"/>
  <c r="G138" i="4" s="1"/>
  <c r="E93" i="4"/>
  <c r="E92" i="4"/>
  <c r="E134" i="4"/>
  <c r="G93" i="4"/>
  <c r="G92" i="4"/>
  <c r="E136" i="4"/>
  <c r="E37" i="2"/>
  <c r="E33" i="2"/>
  <c r="E21" i="2"/>
  <c r="E29" i="2"/>
  <c r="D48" i="2"/>
  <c r="B47" i="2"/>
  <c r="C48" i="2"/>
  <c r="C47" i="2"/>
  <c r="E40" i="2"/>
  <c r="E38" i="2"/>
  <c r="E36" i="2"/>
  <c r="E34" i="2"/>
  <c r="E32" i="2"/>
  <c r="E30" i="2"/>
  <c r="E28" i="2"/>
  <c r="E26" i="2"/>
  <c r="E24" i="2"/>
  <c r="E22" i="2"/>
  <c r="E35" i="2"/>
  <c r="E31" i="2"/>
  <c r="E25" i="2"/>
  <c r="E138" i="4" l="1"/>
  <c r="G42" i="4"/>
  <c r="D148" i="4"/>
  <c r="E112" i="4"/>
  <c r="F112" i="4" s="1"/>
  <c r="D105" i="4"/>
  <c r="D52" i="4"/>
  <c r="E42" i="4"/>
  <c r="D146" i="4"/>
  <c r="E156" i="4" s="1"/>
  <c r="F156" i="4" s="1"/>
  <c r="D50" i="4"/>
  <c r="G61" i="4" s="1"/>
  <c r="H61" i="4" s="1"/>
  <c r="G66" i="4" l="1"/>
  <c r="H66" i="4" s="1"/>
  <c r="G70" i="4"/>
  <c r="H70" i="4" s="1"/>
  <c r="D104" i="4"/>
  <c r="E108" i="4"/>
  <c r="F108" i="4" s="1"/>
  <c r="E113" i="4"/>
  <c r="F113" i="4" s="1"/>
  <c r="E109" i="4"/>
  <c r="F109" i="4" s="1"/>
  <c r="E110" i="4"/>
  <c r="F110" i="4" s="1"/>
  <c r="E111" i="4"/>
  <c r="F111" i="4" s="1"/>
  <c r="D147" i="4"/>
  <c r="G65" i="4"/>
  <c r="H65" i="4" s="1"/>
  <c r="G62" i="4"/>
  <c r="H62" i="4" s="1"/>
  <c r="G60" i="4"/>
  <c r="H60" i="4" s="1"/>
  <c r="E153" i="4"/>
  <c r="F153" i="4" s="1"/>
  <c r="E154" i="4"/>
  <c r="F154" i="4" s="1"/>
  <c r="E155" i="4"/>
  <c r="F155" i="4" s="1"/>
  <c r="E151" i="4"/>
  <c r="E152" i="4"/>
  <c r="F152" i="4" s="1"/>
  <c r="G64" i="4"/>
  <c r="H64" i="4" s="1"/>
  <c r="G68" i="4"/>
  <c r="H68" i="4" s="1"/>
  <c r="G69" i="4"/>
  <c r="H69" i="4" s="1"/>
  <c r="F117" i="4" l="1"/>
  <c r="F116" i="4"/>
  <c r="B165" i="4"/>
  <c r="G76" i="4"/>
  <c r="B167" i="4"/>
  <c r="F159" i="4"/>
  <c r="F160" i="4"/>
  <c r="H74" i="4"/>
  <c r="H73" i="4" l="1"/>
  <c r="G168" i="4"/>
</calcChain>
</file>

<file path=xl/sharedStrings.xml><?xml version="1.0" encoding="utf-8"?>
<sst xmlns="http://schemas.openxmlformats.org/spreadsheetml/2006/main" count="347" uniqueCount="135">
  <si>
    <t>HPLC System Suitability Report</t>
  </si>
  <si>
    <t>Analysis Data</t>
  </si>
  <si>
    <t>Assay</t>
  </si>
  <si>
    <t>Sample(s)</t>
  </si>
  <si>
    <t>Reference Substance:</t>
  </si>
  <si>
    <t>% age Purity:</t>
  </si>
  <si>
    <t>NDQD201601651</t>
  </si>
  <si>
    <t>Weight (mg):</t>
  </si>
  <si>
    <t>Fluoxetine</t>
  </si>
  <si>
    <t>Standard Conc (mg/mL):</t>
  </si>
  <si>
    <t>Each capsule contains Fluoxetine 20 mg as Fluoxetine Hydrochloride BP</t>
  </si>
  <si>
    <t>2016-01-12 14:45:04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</si>
  <si>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</si>
  <si>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</si>
  <si>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</si>
  <si>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</si>
  <si>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</si>
  <si>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</si>
  <si>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</si>
  <si>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</si>
  <si>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</si>
  <si>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</si>
  <si>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</si>
  <si>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</si>
  <si>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</si>
  <si>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</si>
  <si>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</si>
  <si>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</si>
  <si>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</si>
  <si>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</si>
  <si>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</si>
  <si>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</si>
  <si>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</si>
  <si>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</si>
  <si>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</si>
  <si>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</si>
  <si>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</si>
  <si>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2016-04-22 07:12:38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</si>
  <si>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</si>
  <si>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</si>
  <si>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</si>
  <si>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</si>
  <si>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</si>
  <si>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</si>
  <si>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</si>
  <si>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</si>
  <si>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</si>
  <si>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</si>
  <si>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</si>
  <si>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</si>
  <si>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</si>
  <si>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</si>
  <si>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</si>
  <si>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</si>
  <si>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</si>
  <si>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</si>
  <si>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</si>
  <si>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</si>
  <si>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</si>
  <si>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</si>
  <si>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</si>
  <si>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</si>
  <si>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</si>
  <si>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</si>
  <si>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</si>
  <si>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</si>
  <si>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</si>
  <si>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</si>
  <si>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</si>
  <si>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</si>
  <si>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</si>
  <si>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</si>
  <si>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</si>
  <si>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</si>
  <si>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</si>
  <si>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</si>
  <si>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</si>
  <si>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</si>
  <si>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</si>
  <si>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</si>
  <si>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</si>
  <si>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</si>
  <si>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</si>
  <si>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</si>
  <si>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</si>
  <si>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</si>
  <si>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Powder Weight (mg)</t>
  </si>
  <si>
    <t>Determined Amt (mg)</t>
  </si>
  <si>
    <t>% Assay</t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</si>
  <si>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</si>
  <si>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</si>
  <si>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</si>
  <si>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</si>
  <si>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</si>
  <si>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</si>
  <si>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</si>
  <si>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</si>
  <si>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</si>
  <si>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</si>
  <si>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</si>
  <si>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</si>
  <si>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</si>
  <si>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</si>
  <si>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</si>
  <si>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</si>
  <si>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</si>
  <si>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</si>
  <si>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</si>
  <si>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</si>
  <si>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</si>
  <si>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</si>
  <si>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</si>
  <si>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</si>
  <si>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</si>
  <si>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</si>
  <si>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If correction for water content is NOT needed please enter 0</t>
  </si>
  <si>
    <t>Initial Standard dilution (mL):</t>
  </si>
  <si>
    <t>Desired Concetration (mg/mL):</t>
  </si>
  <si>
    <t>Initial Sample dilution (mL):</t>
  </si>
  <si>
    <t>Desired Sample Weight (mg)</t>
  </si>
  <si>
    <t>Comment</t>
  </si>
  <si>
    <t>Analysis Data:</t>
  </si>
  <si>
    <t>Repeat Determination of Active Ingredient Dissolved</t>
  </si>
  <si>
    <t>Inj</t>
  </si>
  <si>
    <t>Dissolution Result Summary</t>
  </si>
  <si>
    <t>KIPKORIR / MICHAEL</t>
  </si>
  <si>
    <t>F18-1</t>
  </si>
  <si>
    <t>Fluoxetine HCl</t>
  </si>
  <si>
    <t>PROLERT CAPSULES</t>
  </si>
  <si>
    <t>Repeat Dissolution (S2)</t>
  </si>
  <si>
    <t>First Dissolution (S1)</t>
  </si>
  <si>
    <t>Fluoxetine as Fluoxetine HCl</t>
  </si>
  <si>
    <t>Average Capsule Content Weight (mg):</t>
  </si>
  <si>
    <t>Each Capsule contains</t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</si>
  <si>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1100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</si>
</sst>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dd\-mmm\-yyyy"/>
    <numFmt numFmtId="168" formatCode="0.00\ &quot;mg&quot;"/>
    <numFmt numFmtId="169" formatCode="0.0000\ &quot;mg&quot;"/>
    <numFmt numFmtId="170" formatCode="dd\-mmm\-yy"/>
    <numFmt numFmtId="171" formatCode="0.000"/>
    <numFmt numFmtId="172" formatCode="0.0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b/>
      <i/>
      <sz val="10"/>
      <color rgb="FF000000"/>
      <name val="Book Antiqua"/>
      <family val="1"/>
    </font>
    <font>
      <b/>
      <u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8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medium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rgb="FF000000"/>
      </right>
      <top style="medium">
        <color rgb="FF000000"/>
      </top>
      <bottom/>
      <diagonal/>
    </border>
  </borders>
  <cellStyleXfs count="5">
    <xf numFmtId="0" fontId="0" fillId="0" borderId="0"/>
    <xf numFmtId="0" fontId="24" fillId="2" borderId="0"/>
    <xf numFmtId="0" fontId="24" fillId="2" borderId="0"/>
    <xf numFmtId="0" fontId="24" fillId="2" borderId="0"/>
    <xf numFmtId="9" fontId="25" fillId="0" borderId="0" applyFont="0" applyFill="0" applyBorder="0" applyAlignment="0" applyProtection="0"/>
  </cellStyleXfs>
  <cellXfs count="47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 wrapText="1"/>
    </xf>
    <xf numFmtId="10" fontId="8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0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 wrapText="1"/>
    </xf>
    <xf numFmtId="0" fontId="2" fillId="2" borderId="0" xfId="0" applyFont="1" applyFill="1"/>
    <xf numFmtId="167" fontId="2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1" fillId="2" borderId="0" xfId="0" applyFont="1" applyFill="1"/>
    <xf numFmtId="164" fontId="1" fillId="2" borderId="12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2" fillId="3" borderId="15" xfId="0" applyNumberFormat="1" applyFont="1" applyFill="1" applyBorder="1" applyAlignment="1" applyProtection="1">
      <alignment horizontal="center"/>
      <protection locked="0"/>
    </xf>
    <xf numFmtId="2" fontId="2" fillId="3" borderId="14" xfId="0" applyNumberFormat="1" applyFont="1" applyFill="1" applyBorder="1" applyAlignment="1" applyProtection="1">
      <alignment horizontal="center"/>
      <protection locked="0"/>
    </xf>
    <xf numFmtId="2" fontId="2" fillId="2" borderId="14" xfId="0" applyNumberFormat="1" applyFont="1" applyFill="1" applyBorder="1" applyAlignment="1">
      <alignment horizontal="center"/>
    </xf>
    <xf numFmtId="10" fontId="2" fillId="2" borderId="16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/>
      <protection locked="0"/>
    </xf>
    <xf numFmtId="2" fontId="2" fillId="3" borderId="17" xfId="0" applyNumberFormat="1" applyFont="1" applyFill="1" applyBorder="1" applyAlignment="1" applyProtection="1">
      <alignment horizontal="center"/>
      <protection locked="0"/>
    </xf>
    <xf numFmtId="2" fontId="2" fillId="2" borderId="17" xfId="0" applyNumberFormat="1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 wrapText="1"/>
      <protection locked="0"/>
    </xf>
    <xf numFmtId="1" fontId="2" fillId="2" borderId="18" xfId="0" applyNumberFormat="1" applyFont="1" applyFill="1" applyBorder="1" applyAlignment="1">
      <alignment horizontal="center"/>
    </xf>
    <xf numFmtId="2" fontId="2" fillId="3" borderId="19" xfId="0" applyNumberFormat="1" applyFont="1" applyFill="1" applyBorder="1" applyAlignment="1" applyProtection="1">
      <alignment horizontal="center" wrapText="1"/>
      <protection locked="0"/>
    </xf>
    <xf numFmtId="2" fontId="2" fillId="3" borderId="18" xfId="0" applyNumberFormat="1" applyFont="1" applyFill="1" applyBorder="1" applyAlignment="1" applyProtection="1">
      <alignment horizontal="center"/>
      <protection locked="0"/>
    </xf>
    <xf numFmtId="2" fontId="2" fillId="2" borderId="18" xfId="0" applyNumberFormat="1" applyFont="1" applyFill="1" applyBorder="1" applyAlignment="1">
      <alignment horizontal="center"/>
    </xf>
    <xf numFmtId="10" fontId="2" fillId="2" borderId="19" xfId="0" applyNumberFormat="1" applyFont="1" applyFill="1" applyBorder="1" applyAlignment="1">
      <alignment horizontal="center"/>
    </xf>
    <xf numFmtId="166" fontId="2" fillId="2" borderId="21" xfId="0" applyNumberFormat="1" applyFont="1" applyFill="1" applyBorder="1" applyAlignment="1">
      <alignment horizontal="center"/>
    </xf>
    <xf numFmtId="166" fontId="2" fillId="2" borderId="22" xfId="0" applyNumberFormat="1" applyFont="1" applyFill="1" applyBorder="1" applyAlignment="1">
      <alignment horizontal="center"/>
    </xf>
    <xf numFmtId="166" fontId="2" fillId="2" borderId="23" xfId="0" applyNumberFormat="1" applyFont="1" applyFill="1" applyBorder="1" applyAlignment="1">
      <alignment horizontal="center"/>
    </xf>
    <xf numFmtId="166" fontId="1" fillId="2" borderId="25" xfId="0" applyNumberFormat="1" applyFont="1" applyFill="1" applyBorder="1" applyAlignment="1">
      <alignment horizontal="center"/>
    </xf>
    <xf numFmtId="166" fontId="1" fillId="2" borderId="26" xfId="0" applyNumberFormat="1" applyFont="1" applyFill="1" applyBorder="1" applyAlignment="1">
      <alignment horizontal="center"/>
    </xf>
    <xf numFmtId="166" fontId="1" fillId="2" borderId="27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wrapText="1"/>
    </xf>
    <xf numFmtId="165" fontId="1" fillId="2" borderId="28" xfId="0" applyNumberFormat="1" applyFont="1" applyFill="1" applyBorder="1" applyAlignment="1">
      <alignment horizontal="center"/>
    </xf>
    <xf numFmtId="168" fontId="1" fillId="2" borderId="29" xfId="0" applyNumberFormat="1" applyFont="1" applyFill="1" applyBorder="1" applyAlignment="1">
      <alignment horizontal="center" vertical="center"/>
    </xf>
    <xf numFmtId="165" fontId="1" fillId="2" borderId="18" xfId="0" applyNumberFormat="1" applyFont="1" applyFill="1" applyBorder="1" applyAlignment="1">
      <alignment horizontal="center"/>
    </xf>
    <xf numFmtId="0" fontId="2" fillId="2" borderId="9" xfId="0" applyFont="1" applyFill="1" applyBorder="1"/>
    <xf numFmtId="10" fontId="2" fillId="2" borderId="30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1" fillId="2" borderId="0" xfId="0" applyFont="1" applyFill="1" applyAlignment="1">
      <alignment horizontal="right"/>
    </xf>
    <xf numFmtId="0" fontId="1" fillId="2" borderId="1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" fillId="2" borderId="0" xfId="1" applyFont="1" applyFill="1"/>
    <xf numFmtId="2" fontId="7" fillId="3" borderId="3" xfId="1" applyNumberFormat="1" applyFont="1" applyFill="1" applyBorder="1" applyAlignment="1" applyProtection="1">
      <alignment horizontal="center"/>
      <protection locked="0"/>
    </xf>
    <xf numFmtId="0" fontId="24" fillId="2" borderId="0" xfId="1" applyFill="1"/>
    <xf numFmtId="0" fontId="12" fillId="2" borderId="0" xfId="1" applyFont="1" applyFill="1" applyAlignment="1">
      <alignment vertical="center"/>
    </xf>
    <xf numFmtId="0" fontId="11" fillId="2" borderId="0" xfId="1" applyFont="1" applyFill="1" applyAlignment="1">
      <alignment vertical="center"/>
    </xf>
    <xf numFmtId="167" fontId="14" fillId="3" borderId="0" xfId="1" applyNumberFormat="1" applyFont="1" applyFill="1" applyAlignment="1" applyProtection="1">
      <alignment horizontal="center"/>
      <protection locked="0"/>
    </xf>
    <xf numFmtId="170" fontId="11" fillId="2" borderId="0" xfId="1" applyNumberFormat="1" applyFont="1" applyFill="1" applyAlignment="1">
      <alignment horizontal="left" vertical="center"/>
    </xf>
    <xf numFmtId="0" fontId="3" fillId="2" borderId="0" xfId="1" applyFont="1" applyFill="1" applyAlignment="1">
      <alignment horizontal="left" vertical="center"/>
    </xf>
    <xf numFmtId="0" fontId="12" fillId="2" borderId="0" xfId="1" applyFont="1" applyFill="1" applyAlignment="1">
      <alignment horizontal="right" vertical="center"/>
    </xf>
    <xf numFmtId="0" fontId="11" fillId="2" borderId="0" xfId="1" applyFont="1" applyFill="1" applyAlignment="1">
      <alignment horizontal="right" vertical="center"/>
    </xf>
    <xf numFmtId="0" fontId="13" fillId="3" borderId="0" xfId="1" applyFont="1" applyFill="1" applyAlignment="1" applyProtection="1">
      <alignment horizontal="center" vertical="center"/>
      <protection locked="0"/>
    </xf>
    <xf numFmtId="0" fontId="14" fillId="3" borderId="0" xfId="1" applyFont="1" applyFill="1" applyAlignment="1" applyProtection="1">
      <alignment horizontal="center" vertical="center"/>
      <protection locked="0"/>
    </xf>
    <xf numFmtId="0" fontId="18" fillId="2" borderId="0" xfId="1" applyFont="1" applyFill="1" applyAlignment="1">
      <alignment vertical="center"/>
    </xf>
    <xf numFmtId="0" fontId="15" fillId="2" borderId="0" xfId="1" applyFont="1" applyFill="1" applyAlignment="1">
      <alignment vertical="center" wrapText="1"/>
    </xf>
    <xf numFmtId="0" fontId="2" fillId="2" borderId="0" xfId="1" applyFont="1" applyFill="1"/>
    <xf numFmtId="0" fontId="12" fillId="2" borderId="0" xfId="1" applyFont="1" applyFill="1" applyAlignment="1">
      <alignment horizontal="center" vertical="center"/>
    </xf>
    <xf numFmtId="0" fontId="16" fillId="2" borderId="0" xfId="1" applyFont="1" applyFill="1" applyAlignment="1">
      <alignment vertical="center"/>
    </xf>
    <xf numFmtId="0" fontId="17" fillId="2" borderId="0" xfId="1" applyFont="1" applyFill="1" applyAlignment="1">
      <alignment vertical="center"/>
    </xf>
    <xf numFmtId="2" fontId="13" fillId="3" borderId="0" xfId="1" applyNumberFormat="1" applyFont="1" applyFill="1" applyAlignment="1" applyProtection="1">
      <alignment horizontal="center" vertical="center"/>
      <protection locked="0"/>
    </xf>
    <xf numFmtId="0" fontId="12" fillId="2" borderId="0" xfId="1" applyFont="1" applyFill="1" applyAlignment="1">
      <alignment vertical="center" wrapText="1"/>
    </xf>
    <xf numFmtId="0" fontId="18" fillId="2" borderId="0" xfId="1" applyFont="1" applyFill="1"/>
    <xf numFmtId="2" fontId="12" fillId="2" borderId="0" xfId="1" applyNumberFormat="1" applyFont="1" applyFill="1" applyAlignment="1">
      <alignment horizontal="center" vertical="center"/>
    </xf>
    <xf numFmtId="0" fontId="19" fillId="2" borderId="0" xfId="1" applyFont="1" applyFill="1" applyAlignment="1">
      <alignment horizontal="left" vertical="center" wrapText="1"/>
    </xf>
    <xf numFmtId="169" fontId="12" fillId="2" borderId="0" xfId="1" applyNumberFormat="1" applyFont="1" applyFill="1" applyAlignment="1">
      <alignment horizontal="center" vertical="center"/>
    </xf>
    <xf numFmtId="0" fontId="11" fillId="2" borderId="33" xfId="1" applyFont="1" applyFill="1" applyBorder="1" applyAlignment="1">
      <alignment horizontal="right" vertical="center"/>
    </xf>
    <xf numFmtId="0" fontId="13" fillId="3" borderId="34" xfId="1" applyFont="1" applyFill="1" applyBorder="1" applyAlignment="1" applyProtection="1">
      <alignment horizontal="center" vertical="center"/>
      <protection locked="0"/>
    </xf>
    <xf numFmtId="0" fontId="11" fillId="2" borderId="35" xfId="1" applyFont="1" applyFill="1" applyBorder="1" applyAlignment="1">
      <alignment horizontal="right" vertical="center"/>
    </xf>
    <xf numFmtId="0" fontId="13" fillId="3" borderId="36" xfId="1" applyFont="1" applyFill="1" applyBorder="1" applyAlignment="1" applyProtection="1">
      <alignment horizontal="center" vertical="center"/>
      <protection locked="0"/>
    </xf>
    <xf numFmtId="0" fontId="12" fillId="2" borderId="10" xfId="1" applyFont="1" applyFill="1" applyBorder="1" applyAlignment="1">
      <alignment horizontal="center" vertical="center"/>
    </xf>
    <xf numFmtId="0" fontId="12" fillId="2" borderId="57" xfId="1" applyFont="1" applyFill="1" applyBorder="1" applyAlignment="1">
      <alignment horizontal="center" vertical="center"/>
    </xf>
    <xf numFmtId="0" fontId="12" fillId="2" borderId="38" xfId="1" applyFont="1" applyFill="1" applyBorder="1" applyAlignment="1">
      <alignment horizontal="center" vertical="center"/>
    </xf>
    <xf numFmtId="0" fontId="12" fillId="2" borderId="42" xfId="1" applyFont="1" applyFill="1" applyBorder="1" applyAlignment="1">
      <alignment horizontal="center" vertical="center"/>
    </xf>
    <xf numFmtId="0" fontId="11" fillId="2" borderId="54" xfId="1" applyFont="1" applyFill="1" applyBorder="1" applyAlignment="1">
      <alignment horizontal="center" vertical="center"/>
    </xf>
    <xf numFmtId="0" fontId="13" fillId="3" borderId="41" xfId="1" applyFont="1" applyFill="1" applyBorder="1" applyAlignment="1" applyProtection="1">
      <alignment horizontal="center"/>
      <protection locked="0"/>
    </xf>
    <xf numFmtId="171" fontId="11" fillId="2" borderId="54" xfId="1" applyNumberFormat="1" applyFont="1" applyFill="1" applyBorder="1" applyAlignment="1">
      <alignment horizontal="center" vertical="center"/>
    </xf>
    <xf numFmtId="0" fontId="11" fillId="2" borderId="0" xfId="1" applyFont="1" applyFill="1" applyAlignment="1">
      <alignment horizontal="center" vertical="center"/>
    </xf>
    <xf numFmtId="0" fontId="13" fillId="3" borderId="35" xfId="1" applyFont="1" applyFill="1" applyBorder="1" applyAlignment="1" applyProtection="1">
      <alignment horizontal="center"/>
      <protection locked="0"/>
    </xf>
    <xf numFmtId="171" fontId="11" fillId="2" borderId="0" xfId="1" applyNumberFormat="1" applyFont="1" applyFill="1" applyAlignment="1">
      <alignment horizontal="center" vertical="center"/>
    </xf>
    <xf numFmtId="0" fontId="11" fillId="2" borderId="0" xfId="1" applyFont="1" applyFill="1"/>
    <xf numFmtId="0" fontId="11" fillId="2" borderId="7" xfId="1" applyFont="1" applyFill="1" applyBorder="1" applyAlignment="1">
      <alignment horizontal="center" vertical="center"/>
    </xf>
    <xf numFmtId="0" fontId="13" fillId="3" borderId="45" xfId="1" applyFont="1" applyFill="1" applyBorder="1" applyAlignment="1" applyProtection="1">
      <alignment horizontal="center"/>
      <protection locked="0"/>
    </xf>
    <xf numFmtId="171" fontId="11" fillId="2" borderId="7" xfId="1" applyNumberFormat="1" applyFont="1" applyFill="1" applyBorder="1" applyAlignment="1">
      <alignment horizontal="center" vertical="center"/>
    </xf>
    <xf numFmtId="171" fontId="12" fillId="6" borderId="55" xfId="1" applyNumberFormat="1" applyFont="1" applyFill="1" applyBorder="1" applyAlignment="1">
      <alignment horizontal="center" vertical="center"/>
    </xf>
    <xf numFmtId="171" fontId="12" fillId="6" borderId="48" xfId="1" applyNumberFormat="1" applyFont="1" applyFill="1" applyBorder="1" applyAlignment="1">
      <alignment horizontal="center" vertical="center"/>
    </xf>
    <xf numFmtId="171" fontId="12" fillId="6" borderId="49" xfId="1" applyNumberFormat="1" applyFont="1" applyFill="1" applyBorder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11" fillId="2" borderId="50" xfId="1" applyFont="1" applyFill="1" applyBorder="1" applyAlignment="1">
      <alignment horizontal="right"/>
    </xf>
    <xf numFmtId="0" fontId="13" fillId="3" borderId="28" xfId="1" applyFont="1" applyFill="1" applyBorder="1" applyAlignment="1" applyProtection="1">
      <alignment horizontal="center" vertic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39" xfId="1" applyNumberFormat="1" applyFont="1" applyFill="1" applyBorder="1" applyAlignment="1">
      <alignment horizontal="center" vertical="center"/>
    </xf>
    <xf numFmtId="2" fontId="11" fillId="6" borderId="17" xfId="1" applyNumberFormat="1" applyFont="1" applyFill="1" applyBorder="1" applyAlignment="1">
      <alignment horizontal="center" vertical="center"/>
    </xf>
    <xf numFmtId="0" fontId="11" fillId="2" borderId="36" xfId="1" applyFont="1" applyFill="1" applyBorder="1" applyAlignment="1">
      <alignment horizontal="center" vertical="center"/>
    </xf>
    <xf numFmtId="2" fontId="11" fillId="7" borderId="39" xfId="1" applyNumberFormat="1" applyFont="1" applyFill="1" applyBorder="1" applyAlignment="1">
      <alignment horizontal="center" vertical="center"/>
    </xf>
    <xf numFmtId="2" fontId="11" fillId="2" borderId="0" xfId="1" applyNumberFormat="1" applyFont="1" applyFill="1" applyAlignment="1">
      <alignment horizontal="center" vertical="center"/>
    </xf>
    <xf numFmtId="2" fontId="11" fillId="7" borderId="17" xfId="1" applyNumberFormat="1" applyFont="1" applyFill="1" applyBorder="1" applyAlignment="1">
      <alignment horizontal="center" vertical="center"/>
    </xf>
    <xf numFmtId="1" fontId="11" fillId="2" borderId="0" xfId="1" applyNumberFormat="1" applyFont="1" applyFill="1" applyAlignment="1">
      <alignment horizontal="center" vertical="center"/>
    </xf>
    <xf numFmtId="0" fontId="11" fillId="2" borderId="37" xfId="1" applyFont="1" applyFill="1" applyBorder="1" applyAlignment="1">
      <alignment horizontal="right" vertical="center"/>
    </xf>
    <xf numFmtId="0" fontId="11" fillId="2" borderId="57" xfId="1" applyFont="1" applyFill="1" applyBorder="1" applyAlignment="1">
      <alignment horizontal="right" vertical="center"/>
    </xf>
    <xf numFmtId="0" fontId="11" fillId="2" borderId="28" xfId="1" applyFont="1" applyFill="1" applyBorder="1" applyAlignment="1">
      <alignment horizontal="right" vertical="center"/>
    </xf>
    <xf numFmtId="171" fontId="12" fillId="7" borderId="28" xfId="1" applyNumberFormat="1" applyFont="1" applyFill="1" applyBorder="1" applyAlignment="1">
      <alignment horizontal="center" vertical="center"/>
    </xf>
    <xf numFmtId="0" fontId="11" fillId="2" borderId="17" xfId="1" applyFont="1" applyFill="1" applyBorder="1" applyAlignment="1">
      <alignment horizontal="right" vertical="center"/>
    </xf>
    <xf numFmtId="0" fontId="11" fillId="2" borderId="18" xfId="1" applyFont="1" applyFill="1" applyBorder="1" applyAlignment="1">
      <alignment horizontal="right" vertical="center"/>
    </xf>
    <xf numFmtId="0" fontId="3" fillId="2" borderId="0" xfId="1" applyFont="1" applyFill="1" applyAlignment="1">
      <alignment vertical="center"/>
    </xf>
    <xf numFmtId="2" fontId="12" fillId="2" borderId="31" xfId="1" applyNumberFormat="1" applyFont="1" applyFill="1" applyBorder="1" applyAlignment="1">
      <alignment horizontal="center" vertical="center"/>
    </xf>
    <xf numFmtId="0" fontId="12" fillId="2" borderId="31" xfId="1" applyFont="1" applyFill="1" applyBorder="1" applyAlignment="1">
      <alignment horizontal="center" vertical="center"/>
    </xf>
    <xf numFmtId="0" fontId="12" fillId="2" borderId="34" xfId="1" applyFont="1" applyFill="1" applyBorder="1" applyAlignment="1">
      <alignment horizontal="center" vertical="center"/>
    </xf>
    <xf numFmtId="0" fontId="11" fillId="2" borderId="31" xfId="1" applyFont="1" applyFill="1" applyBorder="1" applyAlignment="1">
      <alignment horizontal="center" vertical="center"/>
    </xf>
    <xf numFmtId="0" fontId="13" fillId="3" borderId="33" xfId="1" applyFont="1" applyFill="1" applyBorder="1" applyAlignment="1" applyProtection="1">
      <alignment horizontal="center"/>
      <protection locked="0"/>
    </xf>
    <xf numFmtId="2" fontId="11" fillId="2" borderId="33" xfId="1" applyNumberFormat="1" applyFont="1" applyFill="1" applyBorder="1" applyAlignment="1">
      <alignment horizontal="center" vertical="center"/>
    </xf>
    <xf numFmtId="10" fontId="11" fillId="2" borderId="31" xfId="1" applyNumberFormat="1" applyFont="1" applyFill="1" applyBorder="1" applyAlignment="1">
      <alignment horizontal="center" vertical="center"/>
    </xf>
    <xf numFmtId="0" fontId="11" fillId="2" borderId="52" xfId="1" applyFont="1" applyFill="1" applyBorder="1" applyAlignment="1">
      <alignment horizontal="center" vertical="center"/>
    </xf>
    <xf numFmtId="2" fontId="11" fillId="2" borderId="35" xfId="1" applyNumberFormat="1" applyFont="1" applyFill="1" applyBorder="1" applyAlignment="1">
      <alignment horizontal="center" vertical="center"/>
    </xf>
    <xf numFmtId="10" fontId="11" fillId="2" borderId="52" xfId="1" applyNumberFormat="1" applyFont="1" applyFill="1" applyBorder="1" applyAlignment="1">
      <alignment horizontal="center" vertical="center"/>
    </xf>
    <xf numFmtId="1" fontId="13" fillId="3" borderId="35" xfId="1" applyNumberFormat="1" applyFont="1" applyFill="1" applyBorder="1" applyAlignment="1" applyProtection="1">
      <alignment horizontal="center"/>
      <protection locked="0"/>
    </xf>
    <xf numFmtId="0" fontId="11" fillId="2" borderId="32" xfId="1" applyFont="1" applyFill="1" applyBorder="1" applyAlignment="1">
      <alignment horizontal="center" vertical="center"/>
    </xf>
    <xf numFmtId="0" fontId="13" fillId="3" borderId="51" xfId="1" applyFont="1" applyFill="1" applyBorder="1" applyAlignment="1" applyProtection="1">
      <alignment horizontal="center"/>
      <protection locked="0"/>
    </xf>
    <xf numFmtId="2" fontId="11" fillId="2" borderId="31" xfId="1" applyNumberFormat="1" applyFont="1" applyFill="1" applyBorder="1" applyAlignment="1">
      <alignment horizontal="center" vertical="center"/>
    </xf>
    <xf numFmtId="10" fontId="11" fillId="2" borderId="34" xfId="1" applyNumberFormat="1" applyFont="1" applyFill="1" applyBorder="1" applyAlignment="1">
      <alignment horizontal="center" vertical="center"/>
    </xf>
    <xf numFmtId="2" fontId="11" fillId="2" borderId="52" xfId="1" applyNumberFormat="1" applyFont="1" applyFill="1" applyBorder="1" applyAlignment="1">
      <alignment horizontal="center" vertical="center"/>
    </xf>
    <xf numFmtId="10" fontId="11" fillId="2" borderId="36" xfId="1" applyNumberFormat="1" applyFont="1" applyFill="1" applyBorder="1" applyAlignment="1">
      <alignment horizontal="center" vertical="center"/>
    </xf>
    <xf numFmtId="2" fontId="11" fillId="2" borderId="32" xfId="1" applyNumberFormat="1" applyFont="1" applyFill="1" applyBorder="1" applyAlignment="1">
      <alignment horizontal="center" vertical="center"/>
    </xf>
    <xf numFmtId="10" fontId="11" fillId="2" borderId="53" xfId="1" applyNumberFormat="1" applyFont="1" applyFill="1" applyBorder="1" applyAlignment="1">
      <alignment horizontal="center" vertical="center"/>
    </xf>
    <xf numFmtId="0" fontId="11" fillId="2" borderId="51" xfId="1" applyFont="1" applyFill="1" applyBorder="1" applyAlignment="1">
      <alignment horizontal="right" vertical="center"/>
    </xf>
    <xf numFmtId="0" fontId="13" fillId="3" borderId="51" xfId="1" applyFont="1" applyFill="1" applyBorder="1" applyAlignment="1" applyProtection="1">
      <alignment horizontal="center" vertical="center"/>
      <protection locked="0"/>
    </xf>
    <xf numFmtId="10" fontId="11" fillId="2" borderId="32" xfId="1" applyNumberFormat="1" applyFont="1" applyFill="1" applyBorder="1" applyAlignment="1">
      <alignment horizontal="center" vertical="center"/>
    </xf>
    <xf numFmtId="0" fontId="11" fillId="2" borderId="14" xfId="1" applyFont="1" applyFill="1" applyBorder="1" applyAlignment="1">
      <alignment horizontal="right" vertical="center"/>
    </xf>
    <xf numFmtId="10" fontId="13" fillId="7" borderId="15" xfId="1" applyNumberFormat="1" applyFont="1" applyFill="1" applyBorder="1" applyAlignment="1">
      <alignment horizontal="center" vertical="center"/>
    </xf>
    <xf numFmtId="10" fontId="13" fillId="6" borderId="16" xfId="1" applyNumberFormat="1" applyFont="1" applyFill="1" applyBorder="1" applyAlignment="1">
      <alignment horizontal="center" vertical="center"/>
    </xf>
    <xf numFmtId="0" fontId="13" fillId="7" borderId="19" xfId="1" applyFont="1" applyFill="1" applyBorder="1" applyAlignment="1">
      <alignment horizontal="center" vertical="center"/>
    </xf>
    <xf numFmtId="165" fontId="13" fillId="2" borderId="0" xfId="1" applyNumberFormat="1" applyFont="1" applyFill="1" applyAlignment="1">
      <alignment horizontal="center" vertical="center"/>
    </xf>
    <xf numFmtId="0" fontId="12" fillId="2" borderId="20" xfId="1" applyFont="1" applyFill="1" applyBorder="1" applyAlignment="1">
      <alignment horizontal="center" vertical="center"/>
    </xf>
    <xf numFmtId="0" fontId="12" fillId="2" borderId="50" xfId="1" applyFont="1" applyFill="1" applyBorder="1" applyAlignment="1">
      <alignment horizontal="center" vertical="center"/>
    </xf>
    <xf numFmtId="0" fontId="12" fillId="2" borderId="37" xfId="1" applyFont="1" applyFill="1" applyBorder="1" applyAlignment="1">
      <alignment horizontal="center" vertical="center"/>
    </xf>
    <xf numFmtId="171" fontId="11" fillId="2" borderId="38" xfId="1" applyNumberFormat="1" applyFont="1" applyFill="1" applyBorder="1" applyAlignment="1">
      <alignment horizontal="center" vertical="center"/>
    </xf>
    <xf numFmtId="171" fontId="11" fillId="2" borderId="42" xfId="1" applyNumberFormat="1" applyFont="1" applyFill="1" applyBorder="1" applyAlignment="1">
      <alignment horizontal="center" vertical="center"/>
    </xf>
    <xf numFmtId="171" fontId="11" fillId="2" borderId="43" xfId="1" applyNumberFormat="1" applyFont="1" applyFill="1" applyBorder="1" applyAlignment="1">
      <alignment horizontal="center" vertical="center"/>
    </xf>
    <xf numFmtId="171" fontId="11" fillId="2" borderId="44" xfId="1" applyNumberFormat="1" applyFont="1" applyFill="1" applyBorder="1" applyAlignment="1">
      <alignment horizontal="center" vertical="center"/>
    </xf>
    <xf numFmtId="0" fontId="13" fillId="3" borderId="45" xfId="1" applyFont="1" applyFill="1" applyBorder="1" applyAlignment="1" applyProtection="1">
      <alignment horizontal="center" vertical="center"/>
      <protection locked="0"/>
    </xf>
    <xf numFmtId="171" fontId="11" fillId="2" borderId="46" xfId="1" applyNumberFormat="1" applyFont="1" applyFill="1" applyBorder="1" applyAlignment="1">
      <alignment horizontal="center" vertical="center"/>
    </xf>
    <xf numFmtId="1" fontId="13" fillId="3" borderId="45" xfId="1" applyNumberFormat="1" applyFont="1" applyFill="1" applyBorder="1" applyAlignment="1" applyProtection="1">
      <alignment horizontal="center" vertical="center"/>
      <protection locked="0"/>
    </xf>
    <xf numFmtId="171" fontId="11" fillId="2" borderId="47" xfId="1" applyNumberFormat="1" applyFont="1" applyFill="1" applyBorder="1" applyAlignment="1">
      <alignment horizontal="center" vertical="center"/>
    </xf>
    <xf numFmtId="171" fontId="12" fillId="6" borderId="56" xfId="1" applyNumberFormat="1" applyFont="1" applyFill="1" applyBorder="1" applyAlignment="1">
      <alignment horizontal="center" vertical="center"/>
    </xf>
    <xf numFmtId="171" fontId="12" fillId="6" borderId="32" xfId="1" applyNumberFormat="1" applyFont="1" applyFill="1" applyBorder="1" applyAlignment="1">
      <alignment horizontal="center" vertical="center"/>
    </xf>
    <xf numFmtId="0" fontId="11" fillId="2" borderId="53" xfId="1" applyFont="1" applyFill="1" applyBorder="1" applyAlignment="1">
      <alignment horizontal="center" vertical="center"/>
    </xf>
    <xf numFmtId="164" fontId="11" fillId="6" borderId="39" xfId="1" applyNumberFormat="1" applyFont="1" applyFill="1" applyBorder="1" applyAlignment="1">
      <alignment horizontal="center" vertical="center"/>
    </xf>
    <xf numFmtId="164" fontId="11" fillId="2" borderId="0" xfId="1" applyNumberFormat="1" applyFont="1" applyFill="1" applyAlignment="1">
      <alignment horizontal="center" vertical="center"/>
    </xf>
    <xf numFmtId="164" fontId="11" fillId="6" borderId="18" xfId="1" applyNumberFormat="1" applyFont="1" applyFill="1" applyBorder="1" applyAlignment="1">
      <alignment horizontal="center" vertical="center"/>
    </xf>
    <xf numFmtId="0" fontId="2" fillId="2" borderId="0" xfId="1" applyFont="1" applyFill="1" applyAlignment="1">
      <alignment vertical="center"/>
    </xf>
    <xf numFmtId="166" fontId="11" fillId="7" borderId="39" xfId="1" applyNumberFormat="1" applyFont="1" applyFill="1" applyBorder="1" applyAlignment="1">
      <alignment horizontal="center" vertical="center"/>
    </xf>
    <xf numFmtId="2" fontId="2" fillId="2" borderId="0" xfId="1" applyNumberFormat="1" applyFont="1" applyFill="1" applyAlignment="1">
      <alignment horizontal="center" vertical="center"/>
    </xf>
    <xf numFmtId="2" fontId="11" fillId="7" borderId="42" xfId="1" applyNumberFormat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wrapText="1"/>
    </xf>
    <xf numFmtId="10" fontId="11" fillId="2" borderId="0" xfId="1" applyNumberFormat="1" applyFont="1" applyFill="1" applyAlignment="1">
      <alignment horizontal="center"/>
    </xf>
    <xf numFmtId="10" fontId="12" fillId="6" borderId="17" xfId="1" applyNumberFormat="1" applyFont="1" applyFill="1" applyBorder="1" applyAlignment="1">
      <alignment horizontal="center" vertical="center"/>
    </xf>
    <xf numFmtId="0" fontId="12" fillId="7" borderId="18" xfId="1" applyFont="1" applyFill="1" applyBorder="1" applyAlignment="1">
      <alignment horizontal="center" vertical="center"/>
    </xf>
    <xf numFmtId="0" fontId="12" fillId="2" borderId="22" xfId="1" applyFont="1" applyFill="1" applyBorder="1" applyAlignment="1">
      <alignment horizontal="center" vertical="center"/>
    </xf>
    <xf numFmtId="0" fontId="12" fillId="2" borderId="58" xfId="1" applyFont="1" applyFill="1" applyBorder="1" applyAlignment="1">
      <alignment vertical="center"/>
    </xf>
    <xf numFmtId="0" fontId="12" fillId="2" borderId="34" xfId="1" applyFont="1" applyFill="1" applyBorder="1" applyAlignment="1">
      <alignment horizontal="center" vertical="center" wrapText="1"/>
    </xf>
    <xf numFmtId="0" fontId="11" fillId="2" borderId="35" xfId="1" applyFont="1" applyFill="1" applyBorder="1" applyAlignment="1">
      <alignment horizontal="center" vertical="center"/>
    </xf>
    <xf numFmtId="1" fontId="13" fillId="3" borderId="43" xfId="1" applyNumberFormat="1" applyFont="1" applyFill="1" applyBorder="1" applyAlignment="1" applyProtection="1">
      <alignment horizontal="center"/>
      <protection locked="0"/>
    </xf>
    <xf numFmtId="2" fontId="11" fillId="2" borderId="38" xfId="1" applyNumberFormat="1" applyFont="1" applyFill="1" applyBorder="1" applyAlignment="1">
      <alignment horizontal="center" vertical="center"/>
    </xf>
    <xf numFmtId="10" fontId="11" fillId="2" borderId="42" xfId="1" applyNumberFormat="1" applyFont="1" applyFill="1" applyBorder="1" applyAlignment="1">
      <alignment horizontal="center" vertical="center"/>
    </xf>
    <xf numFmtId="2" fontId="11" fillId="2" borderId="43" xfId="1" applyNumberFormat="1" applyFont="1" applyFill="1" applyBorder="1" applyAlignment="1">
      <alignment horizontal="center" vertical="center"/>
    </xf>
    <xf numFmtId="10" fontId="11" fillId="2" borderId="44" xfId="1" applyNumberFormat="1" applyFont="1" applyFill="1" applyBorder="1" applyAlignment="1">
      <alignment horizontal="center" vertical="center"/>
    </xf>
    <xf numFmtId="0" fontId="11" fillId="2" borderId="45" xfId="1" applyFont="1" applyFill="1" applyBorder="1" applyAlignment="1">
      <alignment horizontal="center" vertical="center"/>
    </xf>
    <xf numFmtId="1" fontId="13" fillId="3" borderId="46" xfId="1" applyNumberFormat="1" applyFont="1" applyFill="1" applyBorder="1" applyAlignment="1" applyProtection="1">
      <alignment horizontal="center"/>
      <protection locked="0"/>
    </xf>
    <xf numFmtId="2" fontId="11" fillId="2" borderId="46" xfId="1" applyNumberFormat="1" applyFont="1" applyFill="1" applyBorder="1" applyAlignment="1">
      <alignment horizontal="center" vertical="center"/>
    </xf>
    <xf numFmtId="10" fontId="11" fillId="2" borderId="47" xfId="1" applyNumberFormat="1" applyFont="1" applyFill="1" applyBorder="1" applyAlignment="1">
      <alignment horizontal="center" vertical="center"/>
    </xf>
    <xf numFmtId="2" fontId="11" fillId="2" borderId="36" xfId="1" applyNumberFormat="1" applyFont="1" applyFill="1" applyBorder="1" applyAlignment="1">
      <alignment horizontal="center" vertical="center"/>
    </xf>
    <xf numFmtId="171" fontId="12" fillId="2" borderId="0" xfId="1" applyNumberFormat="1" applyFont="1" applyFill="1" applyAlignment="1">
      <alignment horizontal="center" vertical="center"/>
    </xf>
    <xf numFmtId="171" fontId="11" fillId="2" borderId="2" xfId="1" applyNumberFormat="1" applyFont="1" applyFill="1" applyBorder="1" applyAlignment="1">
      <alignment horizontal="right" vertical="center"/>
    </xf>
    <xf numFmtId="10" fontId="13" fillId="7" borderId="39" xfId="1" applyNumberFormat="1" applyFont="1" applyFill="1" applyBorder="1" applyAlignment="1">
      <alignment horizontal="center" vertical="center"/>
    </xf>
    <xf numFmtId="0" fontId="11" fillId="2" borderId="35" xfId="1" applyFont="1" applyFill="1" applyBorder="1" applyAlignment="1">
      <alignment vertical="center"/>
    </xf>
    <xf numFmtId="0" fontId="11" fillId="2" borderId="6" xfId="1" applyFont="1" applyFill="1" applyBorder="1" applyAlignment="1">
      <alignment vertical="center"/>
    </xf>
    <xf numFmtId="10" fontId="13" fillId="6" borderId="39" xfId="1" applyNumberFormat="1" applyFont="1" applyFill="1" applyBorder="1" applyAlignment="1">
      <alignment horizontal="center" vertical="center"/>
    </xf>
    <xf numFmtId="0" fontId="11" fillId="2" borderId="51" xfId="1" applyFont="1" applyFill="1" applyBorder="1" applyAlignment="1">
      <alignment vertical="center"/>
    </xf>
    <xf numFmtId="0" fontId="11" fillId="2" borderId="61" xfId="1" applyFont="1" applyFill="1" applyBorder="1" applyAlignment="1">
      <alignment horizontal="center" vertical="center"/>
    </xf>
    <xf numFmtId="0" fontId="11" fillId="2" borderId="59" xfId="1" applyFont="1" applyFill="1" applyBorder="1" applyAlignment="1">
      <alignment horizontal="right" vertical="center"/>
    </xf>
    <xf numFmtId="0" fontId="13" fillId="7" borderId="18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2" fillId="3" borderId="0" xfId="1" applyFont="1" applyFill="1" applyAlignment="1" applyProtection="1">
      <alignment horizontal="center"/>
      <protection locked="0"/>
    </xf>
    <xf numFmtId="0" fontId="11" fillId="2" borderId="0" xfId="1" applyFont="1" applyFill="1" applyAlignment="1">
      <alignment horizontal="right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0" fontId="17" fillId="2" borderId="0" xfId="1" applyFont="1" applyFill="1"/>
    <xf numFmtId="0" fontId="11" fillId="2" borderId="33" xfId="1" applyFont="1" applyFill="1" applyBorder="1" applyAlignment="1">
      <alignment horizontal="right"/>
    </xf>
    <xf numFmtId="0" fontId="13" fillId="3" borderId="62" xfId="1" applyFont="1" applyFill="1" applyBorder="1" applyAlignment="1" applyProtection="1">
      <alignment horizontal="center" vertical="center"/>
      <protection locked="0"/>
    </xf>
    <xf numFmtId="0" fontId="11" fillId="2" borderId="35" xfId="1" applyFont="1" applyFill="1" applyBorder="1" applyAlignment="1">
      <alignment horizontal="right"/>
    </xf>
    <xf numFmtId="0" fontId="13" fillId="3" borderId="44" xfId="1" applyFont="1" applyFill="1" applyBorder="1" applyAlignment="1" applyProtection="1">
      <alignment horizontal="center" vertical="center"/>
      <protection locked="0"/>
    </xf>
    <xf numFmtId="0" fontId="12" fillId="2" borderId="10" xfId="1" applyFont="1" applyFill="1" applyBorder="1" applyAlignment="1">
      <alignment horizontal="center"/>
    </xf>
    <xf numFmtId="0" fontId="12" fillId="2" borderId="57" xfId="1" applyFont="1" applyFill="1" applyBorder="1" applyAlignment="1">
      <alignment horizontal="center"/>
    </xf>
    <xf numFmtId="0" fontId="12" fillId="2" borderId="42" xfId="1" applyFont="1" applyFill="1" applyBorder="1" applyAlignment="1">
      <alignment horizontal="center"/>
    </xf>
    <xf numFmtId="0" fontId="11" fillId="2" borderId="54" xfId="1" applyFont="1" applyFill="1" applyBorder="1" applyAlignment="1">
      <alignment horizontal="center"/>
    </xf>
    <xf numFmtId="171" fontId="11" fillId="2" borderId="42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171" fontId="11" fillId="2" borderId="44" xfId="1" applyNumberFormat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71" fontId="11" fillId="2" borderId="47" xfId="1" applyNumberFormat="1" applyFont="1" applyFill="1" applyBorder="1" applyAlignment="1">
      <alignment horizontal="center"/>
    </xf>
    <xf numFmtId="1" fontId="12" fillId="6" borderId="56" xfId="1" applyNumberFormat="1" applyFont="1" applyFill="1" applyBorder="1" applyAlignment="1">
      <alignment horizontal="center"/>
    </xf>
    <xf numFmtId="171" fontId="12" fillId="6" borderId="49" xfId="1" applyNumberFormat="1" applyFont="1" applyFill="1" applyBorder="1" applyAlignment="1">
      <alignment horizontal="center"/>
    </xf>
    <xf numFmtId="1" fontId="12" fillId="6" borderId="53" xfId="1" applyNumberFormat="1" applyFont="1" applyFill="1" applyBorder="1" applyAlignment="1">
      <alignment horizontal="center"/>
    </xf>
    <xf numFmtId="0" fontId="11" fillId="2" borderId="21" xfId="1" applyFont="1" applyFill="1" applyBorder="1" applyAlignment="1">
      <alignment horizontal="right"/>
    </xf>
    <xf numFmtId="0" fontId="13" fillId="3" borderId="31" xfId="1" applyFont="1" applyFill="1" applyBorder="1" applyAlignment="1" applyProtection="1">
      <alignment horizontal="center" vertical="center"/>
      <protection locked="0"/>
    </xf>
    <xf numFmtId="0" fontId="11" fillId="2" borderId="37" xfId="1" applyFont="1" applyFill="1" applyBorder="1" applyAlignment="1">
      <alignment horizontal="right"/>
    </xf>
    <xf numFmtId="2" fontId="11" fillId="6" borderId="39" xfId="1" applyNumberFormat="1" applyFont="1" applyFill="1" applyBorder="1" applyAlignment="1">
      <alignment horizontal="center"/>
    </xf>
    <xf numFmtId="2" fontId="11" fillId="6" borderId="17" xfId="1" applyNumberFormat="1" applyFont="1" applyFill="1" applyBorder="1" applyAlignment="1">
      <alignment horizontal="center"/>
    </xf>
    <xf numFmtId="171" fontId="11" fillId="2" borderId="49" xfId="1" applyNumberFormat="1" applyFont="1" applyFill="1" applyBorder="1" applyAlignment="1">
      <alignment horizontal="center"/>
    </xf>
    <xf numFmtId="2" fontId="11" fillId="7" borderId="39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2" fontId="11" fillId="7" borderId="17" xfId="1" applyNumberFormat="1" applyFont="1" applyFill="1" applyBorder="1" applyAlignment="1">
      <alignment horizontal="center"/>
    </xf>
    <xf numFmtId="2" fontId="11" fillId="6" borderId="18" xfId="1" applyNumberFormat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1" fontId="11" fillId="2" borderId="0" xfId="1" applyNumberFormat="1" applyFont="1" applyFill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1" fillId="2" borderId="25" xfId="1" applyFont="1" applyFill="1" applyBorder="1" applyAlignment="1">
      <alignment horizontal="right"/>
    </xf>
    <xf numFmtId="2" fontId="11" fillId="7" borderId="27" xfId="1" applyNumberFormat="1" applyFont="1" applyFill="1" applyBorder="1" applyAlignment="1">
      <alignment horizontal="center"/>
    </xf>
    <xf numFmtId="171" fontId="11" fillId="2" borderId="0" xfId="1" applyNumberFormat="1" applyFont="1" applyFill="1" applyAlignment="1">
      <alignment horizontal="center"/>
    </xf>
    <xf numFmtId="0" fontId="11" fillId="2" borderId="14" xfId="1" applyFont="1" applyFill="1" applyBorder="1" applyAlignment="1">
      <alignment horizontal="right"/>
    </xf>
    <xf numFmtId="171" fontId="12" fillId="7" borderId="14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10" fontId="12" fillId="6" borderId="17" xfId="1" applyNumberFormat="1" applyFont="1" applyFill="1" applyBorder="1" applyAlignment="1">
      <alignment horizontal="center"/>
    </xf>
    <xf numFmtId="0" fontId="11" fillId="2" borderId="18" xfId="1" applyFont="1" applyFill="1" applyBorder="1" applyAlignment="1">
      <alignment horizontal="right"/>
    </xf>
    <xf numFmtId="0" fontId="12" fillId="7" borderId="18" xfId="1" applyFont="1" applyFill="1" applyBorder="1" applyAlignment="1">
      <alignment horizontal="center"/>
    </xf>
    <xf numFmtId="0" fontId="3" fillId="2" borderId="0" xfId="1" applyFont="1" applyFill="1"/>
    <xf numFmtId="0" fontId="12" fillId="2" borderId="20" xfId="1" applyFont="1" applyFill="1" applyBorder="1" applyAlignment="1">
      <alignment horizontal="center"/>
    </xf>
    <xf numFmtId="0" fontId="12" fillId="2" borderId="34" xfId="1" applyFont="1" applyFill="1" applyBorder="1" applyAlignment="1">
      <alignment horizontal="center" wrapText="1"/>
    </xf>
    <xf numFmtId="0" fontId="11" fillId="2" borderId="35" xfId="1" applyFont="1" applyFill="1" applyBorder="1" applyAlignment="1">
      <alignment horizontal="center"/>
    </xf>
    <xf numFmtId="2" fontId="11" fillId="2" borderId="4" xfId="1" applyNumberFormat="1" applyFont="1" applyFill="1" applyBorder="1" applyAlignment="1">
      <alignment horizontal="center"/>
    </xf>
    <xf numFmtId="10" fontId="11" fillId="2" borderId="40" xfId="1" applyNumberFormat="1" applyFont="1" applyFill="1" applyBorder="1" applyAlignment="1">
      <alignment horizontal="center"/>
    </xf>
    <xf numFmtId="2" fontId="11" fillId="2" borderId="3" xfId="1" applyNumberFormat="1" applyFont="1" applyFill="1" applyBorder="1" applyAlignment="1">
      <alignment horizontal="center"/>
    </xf>
    <xf numFmtId="10" fontId="11" fillId="2" borderId="36" xfId="1" applyNumberFormat="1" applyFont="1" applyFill="1" applyBorder="1" applyAlignment="1">
      <alignment horizontal="center"/>
    </xf>
    <xf numFmtId="0" fontId="11" fillId="2" borderId="45" xfId="1" applyFont="1" applyFill="1" applyBorder="1" applyAlignment="1">
      <alignment horizontal="center"/>
    </xf>
    <xf numFmtId="2" fontId="11" fillId="2" borderId="5" xfId="1" applyNumberFormat="1" applyFont="1" applyFill="1" applyBorder="1" applyAlignment="1">
      <alignment horizontal="center"/>
    </xf>
    <xf numFmtId="10" fontId="11" fillId="2" borderId="15" xfId="1" applyNumberFormat="1" applyFont="1" applyFill="1" applyBorder="1" applyAlignment="1">
      <alignment horizontal="center"/>
    </xf>
    <xf numFmtId="2" fontId="11" fillId="2" borderId="36" xfId="1" applyNumberFormat="1" applyFont="1" applyFill="1" applyBorder="1" applyAlignment="1">
      <alignment horizontal="center"/>
    </xf>
    <xf numFmtId="171" fontId="12" fillId="2" borderId="0" xfId="1" applyNumberFormat="1" applyFont="1" applyFill="1" applyAlignment="1">
      <alignment horizontal="center"/>
    </xf>
    <xf numFmtId="171" fontId="11" fillId="2" borderId="1" xfId="1" applyNumberFormat="1" applyFont="1" applyFill="1" applyBorder="1" applyAlignment="1">
      <alignment horizontal="right"/>
    </xf>
    <xf numFmtId="10" fontId="13" fillId="7" borderId="16" xfId="1" applyNumberFormat="1" applyFont="1" applyFill="1" applyBorder="1" applyAlignment="1">
      <alignment horizontal="center"/>
    </xf>
    <xf numFmtId="0" fontId="11" fillId="2" borderId="35" xfId="1" applyFont="1" applyFill="1" applyBorder="1"/>
    <xf numFmtId="0" fontId="11" fillId="2" borderId="1" xfId="1" applyFont="1" applyFill="1" applyBorder="1" applyAlignment="1">
      <alignment horizontal="right"/>
    </xf>
    <xf numFmtId="10" fontId="13" fillId="6" borderId="16" xfId="1" applyNumberFormat="1" applyFont="1" applyFill="1" applyBorder="1" applyAlignment="1">
      <alignment horizontal="center"/>
    </xf>
    <xf numFmtId="0" fontId="11" fillId="2" borderId="51" xfId="1" applyFont="1" applyFill="1" applyBorder="1"/>
    <xf numFmtId="0" fontId="11" fillId="2" borderId="9" xfId="1" applyFont="1" applyFill="1" applyBorder="1" applyAlignment="1">
      <alignment horizontal="center"/>
    </xf>
    <xf numFmtId="0" fontId="11" fillId="2" borderId="26" xfId="1" applyFont="1" applyFill="1" applyBorder="1" applyAlignment="1">
      <alignment horizontal="right"/>
    </xf>
    <xf numFmtId="0" fontId="13" fillId="7" borderId="19" xfId="1" applyFont="1" applyFill="1" applyBorder="1" applyAlignment="1">
      <alignment horizontal="center"/>
    </xf>
    <xf numFmtId="171" fontId="11" fillId="2" borderId="20" xfId="1" applyNumberFormat="1" applyFont="1" applyFill="1" applyBorder="1" applyAlignment="1">
      <alignment horizontal="right"/>
    </xf>
    <xf numFmtId="165" fontId="13" fillId="7" borderId="23" xfId="1" applyNumberFormat="1" applyFont="1" applyFill="1" applyBorder="1" applyAlignment="1">
      <alignment horizontal="center"/>
    </xf>
    <xf numFmtId="165" fontId="13" fillId="6" borderId="39" xfId="1" applyNumberFormat="1" applyFont="1" applyFill="1" applyBorder="1" applyAlignment="1">
      <alignment horizontal="center"/>
    </xf>
    <xf numFmtId="0" fontId="11" fillId="2" borderId="24" xfId="1" applyFont="1" applyFill="1" applyBorder="1" applyAlignment="1">
      <alignment horizontal="right"/>
    </xf>
    <xf numFmtId="0" fontId="13" fillId="7" borderId="27" xfId="1" applyFont="1" applyFill="1" applyBorder="1" applyAlignment="1">
      <alignment horizontal="center"/>
    </xf>
    <xf numFmtId="0" fontId="19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 applyAlignment="1">
      <alignment vertical="center"/>
    </xf>
    <xf numFmtId="0" fontId="11" fillId="2" borderId="10" xfId="1" applyFont="1" applyFill="1" applyBorder="1" applyAlignment="1">
      <alignment horizontal="center" vertical="center"/>
    </xf>
    <xf numFmtId="0" fontId="11" fillId="2" borderId="7" xfId="1" applyFont="1" applyFill="1" applyBorder="1" applyAlignment="1" applyProtection="1">
      <alignment vertical="center"/>
      <protection locked="0"/>
    </xf>
    <xf numFmtId="0" fontId="11" fillId="2" borderId="7" xfId="1" applyFont="1" applyFill="1" applyBorder="1" applyAlignment="1">
      <alignment vertical="center"/>
    </xf>
    <xf numFmtId="0" fontId="12" fillId="2" borderId="11" xfId="1" applyFont="1" applyFill="1" applyBorder="1" applyAlignment="1" applyProtection="1">
      <alignment vertical="center"/>
      <protection locked="0"/>
    </xf>
    <xf numFmtId="0" fontId="12" fillId="2" borderId="11" xfId="1" applyFont="1" applyFill="1" applyBorder="1" applyAlignment="1">
      <alignment vertical="center"/>
    </xf>
    <xf numFmtId="0" fontId="11" fillId="2" borderId="11" xfId="1" applyFont="1" applyFill="1" applyBorder="1" applyAlignment="1">
      <alignment vertical="center"/>
    </xf>
    <xf numFmtId="22" fontId="6" fillId="2" borderId="0" xfId="0" applyNumberFormat="1" applyFont="1" applyFill="1"/>
    <xf numFmtId="2" fontId="7" fillId="3" borderId="43" xfId="0" applyNumberFormat="1" applyFont="1" applyFill="1" applyBorder="1" applyAlignment="1" applyProtection="1">
      <alignment horizontal="center"/>
      <protection locked="0"/>
    </xf>
    <xf numFmtId="0" fontId="5" fillId="2" borderId="4" xfId="0" applyFont="1" applyFill="1" applyBorder="1" applyAlignment="1">
      <alignment horizontal="center"/>
    </xf>
    <xf numFmtId="2" fontId="5" fillId="4" borderId="5" xfId="0" applyNumberFormat="1" applyFont="1" applyFill="1" applyBorder="1" applyAlignment="1">
      <alignment horizontal="center"/>
    </xf>
    <xf numFmtId="172" fontId="7" fillId="3" borderId="63" xfId="0" applyNumberFormat="1" applyFont="1" applyFill="1" applyBorder="1" applyAlignment="1" applyProtection="1">
      <alignment horizontal="center"/>
      <protection locked="0"/>
    </xf>
    <xf numFmtId="172" fontId="7" fillId="3" borderId="64" xfId="0" applyNumberFormat="1" applyFont="1" applyFill="1" applyBorder="1" applyAlignment="1" applyProtection="1">
      <alignment horizontal="center"/>
      <protection locked="0"/>
    </xf>
    <xf numFmtId="172" fontId="7" fillId="3" borderId="65" xfId="0" applyNumberFormat="1" applyFont="1" applyFill="1" applyBorder="1" applyAlignment="1" applyProtection="1">
      <alignment horizontal="center"/>
      <protection locked="0"/>
    </xf>
    <xf numFmtId="0" fontId="1" fillId="2" borderId="0" xfId="0" applyFont="1" applyFill="1" applyAlignment="1">
      <alignment horizontal="right"/>
    </xf>
    <xf numFmtId="0" fontId="12" fillId="2" borderId="0" xfId="1" applyFont="1" applyFill="1" applyAlignment="1">
      <alignment horizontal="center" vertical="center"/>
    </xf>
    <xf numFmtId="0" fontId="12" fillId="2" borderId="20" xfId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10" fillId="2" borderId="0" xfId="0" applyFont="1" applyFill="1" applyAlignment="1">
      <alignment horizontal="center"/>
    </xf>
    <xf numFmtId="169" fontId="1" fillId="2" borderId="31" xfId="0" applyNumberFormat="1" applyFont="1" applyFill="1" applyBorder="1" applyAlignment="1">
      <alignment horizontal="center" vertical="center"/>
    </xf>
    <xf numFmtId="169" fontId="1" fillId="2" borderId="32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12" fillId="2" borderId="10" xfId="1" applyFont="1" applyFill="1" applyBorder="1" applyAlignment="1">
      <alignment horizontal="center" vertical="center"/>
    </xf>
    <xf numFmtId="0" fontId="12" fillId="2" borderId="20" xfId="1" applyFont="1" applyFill="1" applyBorder="1" applyAlignment="1">
      <alignment horizontal="center" vertical="center"/>
    </xf>
    <xf numFmtId="0" fontId="12" fillId="2" borderId="29" xfId="1" applyFont="1" applyFill="1" applyBorder="1" applyAlignment="1">
      <alignment horizontal="center" vertical="center"/>
    </xf>
    <xf numFmtId="0" fontId="19" fillId="2" borderId="33" xfId="1" applyFont="1" applyFill="1" applyBorder="1" applyAlignment="1">
      <alignment horizontal="left" vertical="center" wrapText="1"/>
    </xf>
    <xf numFmtId="0" fontId="19" fillId="2" borderId="34" xfId="1" applyFont="1" applyFill="1" applyBorder="1" applyAlignment="1">
      <alignment horizontal="left" vertical="center" wrapText="1"/>
    </xf>
    <xf numFmtId="0" fontId="19" fillId="2" borderId="51" xfId="1" applyFont="1" applyFill="1" applyBorder="1" applyAlignment="1">
      <alignment horizontal="left" vertical="center" wrapText="1"/>
    </xf>
    <xf numFmtId="0" fontId="19" fillId="2" borderId="53" xfId="1" applyFont="1" applyFill="1" applyBorder="1" applyAlignment="1">
      <alignment horizontal="left" vertical="center" wrapText="1"/>
    </xf>
    <xf numFmtId="0" fontId="19" fillId="2" borderId="60" xfId="1" applyFont="1" applyFill="1" applyBorder="1" applyAlignment="1">
      <alignment horizontal="justify" vertical="center" wrapText="1"/>
    </xf>
    <xf numFmtId="0" fontId="19" fillId="2" borderId="30" xfId="1" applyFont="1" applyFill="1" applyBorder="1" applyAlignment="1">
      <alignment horizontal="justify" vertical="center" wrapText="1"/>
    </xf>
    <xf numFmtId="0" fontId="19" fillId="2" borderId="13" xfId="1" applyFont="1" applyFill="1" applyBorder="1" applyAlignment="1">
      <alignment horizontal="justify" vertical="center" wrapText="1"/>
    </xf>
    <xf numFmtId="0" fontId="19" fillId="2" borderId="60" xfId="1" applyFont="1" applyFill="1" applyBorder="1" applyAlignment="1">
      <alignment horizontal="left" vertical="center" wrapText="1"/>
    </xf>
    <xf numFmtId="0" fontId="19" fillId="2" borderId="30" xfId="1" applyFont="1" applyFill="1" applyBorder="1" applyAlignment="1">
      <alignment horizontal="left" vertical="center" wrapText="1"/>
    </xf>
    <xf numFmtId="0" fontId="19" fillId="2" borderId="13" xfId="1" applyFont="1" applyFill="1" applyBorder="1" applyAlignment="1">
      <alignment horizontal="left" vertical="center" wrapText="1"/>
    </xf>
    <xf numFmtId="0" fontId="12" fillId="2" borderId="20" xfId="1" applyFont="1" applyFill="1" applyBorder="1" applyAlignment="1">
      <alignment horizontal="center"/>
    </xf>
    <xf numFmtId="0" fontId="12" fillId="2" borderId="29" xfId="1" applyFont="1" applyFill="1" applyBorder="1" applyAlignment="1">
      <alignment horizontal="center"/>
    </xf>
    <xf numFmtId="0" fontId="19" fillId="2" borderId="10" xfId="1" applyFont="1" applyFill="1" applyBorder="1" applyAlignment="1">
      <alignment horizontal="lef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2" fillId="2" borderId="0" xfId="1" applyFont="1" applyFill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2" fontId="13" fillId="3" borderId="31" xfId="1" applyNumberFormat="1" applyFont="1" applyFill="1" applyBorder="1" applyAlignment="1" applyProtection="1">
      <alignment horizontal="center" vertical="center"/>
      <protection locked="0"/>
    </xf>
    <xf numFmtId="2" fontId="13" fillId="3" borderId="52" xfId="1" applyNumberFormat="1" applyFont="1" applyFill="1" applyBorder="1" applyAlignment="1" applyProtection="1">
      <alignment horizontal="center" vertical="center"/>
      <protection locked="0"/>
    </xf>
    <xf numFmtId="2" fontId="13" fillId="3" borderId="32" xfId="1" applyNumberFormat="1" applyFont="1" applyFill="1" applyBorder="1" applyAlignment="1" applyProtection="1">
      <alignment horizontal="center" vertical="center"/>
      <protection locked="0"/>
    </xf>
    <xf numFmtId="0" fontId="12" fillId="2" borderId="51" xfId="1" applyFont="1" applyFill="1" applyBorder="1" applyAlignment="1">
      <alignment horizontal="center" vertical="center"/>
    </xf>
    <xf numFmtId="0" fontId="12" fillId="2" borderId="50" xfId="1" applyFont="1" applyFill="1" applyBorder="1" applyAlignment="1">
      <alignment horizontal="center" vertical="center"/>
    </xf>
    <xf numFmtId="0" fontId="21" fillId="2" borderId="0" xfId="1" applyFont="1" applyFill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2" fontId="7" fillId="3" borderId="63" xfId="0" applyNumberFormat="1" applyFont="1" applyFill="1" applyBorder="1" applyAlignment="1" applyProtection="1">
      <alignment horizontal="center"/>
      <protection locked="0"/>
    </xf>
    <xf numFmtId="2" fontId="7" fillId="3" borderId="64" xfId="0" applyNumberFormat="1" applyFont="1" applyFill="1" applyBorder="1" applyAlignment="1" applyProtection="1">
      <alignment horizontal="center"/>
      <protection locked="0"/>
    </xf>
    <xf numFmtId="2" fontId="7" fillId="3" borderId="65" xfId="0" applyNumberFormat="1" applyFont="1" applyFill="1" applyBorder="1" applyAlignment="1" applyProtection="1">
      <alignment horizontal="center"/>
      <protection locked="0"/>
    </xf>
    <xf numFmtId="0" fontId="1" fillId="2" borderId="54" xfId="0" applyFont="1" applyFill="1" applyBorder="1"/>
    <xf numFmtId="2" fontId="7" fillId="0" borderId="0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>
      <alignment horizontal="right"/>
    </xf>
    <xf numFmtId="0" fontId="6" fillId="0" borderId="0" xfId="0" applyFont="1" applyFill="1" applyBorder="1"/>
    <xf numFmtId="0" fontId="2" fillId="2" borderId="0" xfId="0" applyFont="1" applyFill="1" applyBorder="1"/>
    <xf numFmtId="0" fontId="2" fillId="2" borderId="20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2" fontId="7" fillId="0" borderId="3" xfId="1" applyNumberFormat="1" applyFont="1" applyFill="1" applyBorder="1" applyAlignment="1" applyProtection="1">
      <alignment horizontal="center"/>
      <protection locked="0"/>
    </xf>
    <xf numFmtId="2" fontId="7" fillId="0" borderId="43" xfId="1" applyNumberFormat="1" applyFont="1" applyFill="1" applyBorder="1" applyAlignment="1" applyProtection="1">
      <alignment horizontal="center"/>
      <protection locked="0"/>
    </xf>
    <xf numFmtId="2" fontId="7" fillId="0" borderId="0" xfId="1" applyNumberFormat="1" applyFont="1" applyFill="1" applyBorder="1" applyAlignment="1" applyProtection="1">
      <alignment horizontal="center"/>
      <protection locked="0"/>
    </xf>
    <xf numFmtId="0" fontId="13" fillId="3" borderId="0" xfId="1" applyFont="1" applyFill="1" applyAlignment="1" applyProtection="1">
      <alignment horizontal="center" wrapText="1"/>
      <protection locked="0"/>
    </xf>
    <xf numFmtId="0" fontId="3" fillId="0" borderId="0" xfId="1" applyFont="1" applyFill="1" applyAlignment="1">
      <alignment vertical="center"/>
    </xf>
    <xf numFmtId="0" fontId="12" fillId="0" borderId="0" xfId="1" applyFont="1" applyFill="1" applyAlignment="1">
      <alignment horizontal="left" vertical="center"/>
    </xf>
    <xf numFmtId="0" fontId="11" fillId="0" borderId="0" xfId="1" applyFont="1" applyFill="1" applyAlignment="1">
      <alignment vertical="center"/>
    </xf>
    <xf numFmtId="0" fontId="11" fillId="0" borderId="0" xfId="1" applyFont="1" applyFill="1" applyAlignment="1">
      <alignment horizontal="left" vertical="center"/>
    </xf>
    <xf numFmtId="0" fontId="2" fillId="0" borderId="0" xfId="1" applyFont="1" applyFill="1" applyAlignment="1">
      <alignment horizontal="center" vertical="center"/>
    </xf>
    <xf numFmtId="0" fontId="11" fillId="0" borderId="0" xfId="1" applyFont="1" applyFill="1" applyAlignment="1">
      <alignment horizontal="center" vertical="center"/>
    </xf>
    <xf numFmtId="2" fontId="7" fillId="0" borderId="6" xfId="1" applyNumberFormat="1" applyFont="1" applyFill="1" applyBorder="1" applyAlignment="1" applyProtection="1">
      <alignment horizontal="center"/>
      <protection locked="0"/>
    </xf>
    <xf numFmtId="1" fontId="11" fillId="0" borderId="0" xfId="1" applyNumberFormat="1" applyFont="1" applyFill="1" applyBorder="1" applyAlignment="1">
      <alignment horizontal="center" vertical="center"/>
    </xf>
    <xf numFmtId="171" fontId="11" fillId="0" borderId="0" xfId="1" applyNumberFormat="1" applyFont="1" applyFill="1" applyBorder="1" applyAlignment="1">
      <alignment horizontal="center" vertical="center"/>
    </xf>
    <xf numFmtId="0" fontId="13" fillId="3" borderId="67" xfId="1" applyFont="1" applyFill="1" applyBorder="1" applyAlignment="1" applyProtection="1">
      <alignment horizontal="center" vertical="center"/>
      <protection locked="0"/>
    </xf>
    <xf numFmtId="2" fontId="11" fillId="6" borderId="68" xfId="1" applyNumberFormat="1" applyFont="1" applyFill="1" applyBorder="1" applyAlignment="1">
      <alignment horizontal="center" vertical="center"/>
    </xf>
    <xf numFmtId="2" fontId="11" fillId="7" borderId="68" xfId="1" applyNumberFormat="1" applyFont="1" applyFill="1" applyBorder="1" applyAlignment="1">
      <alignment horizontal="center" vertical="center"/>
    </xf>
    <xf numFmtId="166" fontId="13" fillId="3" borderId="68" xfId="1" applyNumberFormat="1" applyFont="1" applyFill="1" applyBorder="1" applyAlignment="1" applyProtection="1">
      <alignment horizontal="center" vertical="center"/>
      <protection locked="0"/>
    </xf>
    <xf numFmtId="2" fontId="11" fillId="6" borderId="69" xfId="1" applyNumberFormat="1" applyFont="1" applyFill="1" applyBorder="1" applyAlignment="1">
      <alignment horizontal="center" vertical="center"/>
    </xf>
    <xf numFmtId="171" fontId="12" fillId="7" borderId="70" xfId="1" applyNumberFormat="1" applyFont="1" applyFill="1" applyBorder="1" applyAlignment="1">
      <alignment horizontal="center" vertical="center"/>
    </xf>
    <xf numFmtId="10" fontId="11" fillId="6" borderId="68" xfId="1" applyNumberFormat="1" applyFont="1" applyFill="1" applyBorder="1" applyAlignment="1">
      <alignment horizontal="center" vertical="center"/>
    </xf>
    <xf numFmtId="0" fontId="11" fillId="7" borderId="71" xfId="1" applyFont="1" applyFill="1" applyBorder="1" applyAlignment="1">
      <alignment horizontal="center" vertical="center"/>
    </xf>
    <xf numFmtId="0" fontId="19" fillId="2" borderId="35" xfId="1" applyFont="1" applyFill="1" applyBorder="1" applyAlignment="1">
      <alignment horizontal="left" vertical="center" wrapText="1"/>
    </xf>
    <xf numFmtId="0" fontId="19" fillId="2" borderId="36" xfId="1" applyFont="1" applyFill="1" applyBorder="1" applyAlignment="1">
      <alignment horizontal="left" vertical="center" wrapText="1"/>
    </xf>
    <xf numFmtId="0" fontId="19" fillId="2" borderId="72" xfId="1" applyFont="1" applyFill="1" applyBorder="1" applyAlignment="1">
      <alignment horizontal="left" vertical="center" wrapText="1"/>
    </xf>
    <xf numFmtId="0" fontId="19" fillId="2" borderId="74" xfId="1" applyFont="1" applyFill="1" applyBorder="1" applyAlignment="1">
      <alignment horizontal="left" vertical="center" wrapText="1"/>
    </xf>
    <xf numFmtId="0" fontId="13" fillId="3" borderId="0" xfId="1" applyFont="1" applyFill="1" applyBorder="1" applyAlignment="1" applyProtection="1">
      <alignment horizontal="center" vertical="center"/>
      <protection locked="0"/>
    </xf>
    <xf numFmtId="0" fontId="11" fillId="2" borderId="0" xfId="1" applyFont="1" applyFill="1" applyBorder="1" applyAlignment="1">
      <alignment horizontal="center" vertical="center"/>
    </xf>
    <xf numFmtId="0" fontId="19" fillId="2" borderId="76" xfId="1" applyFont="1" applyFill="1" applyBorder="1" applyAlignment="1">
      <alignment horizontal="left" vertical="center" wrapText="1"/>
    </xf>
    <xf numFmtId="0" fontId="19" fillId="2" borderId="77" xfId="1" applyFont="1" applyFill="1" applyBorder="1" applyAlignment="1">
      <alignment horizontal="left" vertical="center" wrapText="1"/>
    </xf>
    <xf numFmtId="0" fontId="11" fillId="2" borderId="67" xfId="1" applyFont="1" applyFill="1" applyBorder="1" applyAlignment="1">
      <alignment horizontal="right"/>
    </xf>
    <xf numFmtId="0" fontId="11" fillId="2" borderId="68" xfId="1" applyFont="1" applyFill="1" applyBorder="1" applyAlignment="1">
      <alignment horizontal="right"/>
    </xf>
    <xf numFmtId="0" fontId="11" fillId="2" borderId="68" xfId="1" applyFont="1" applyFill="1" applyBorder="1" applyAlignment="1">
      <alignment horizontal="right" vertical="center"/>
    </xf>
    <xf numFmtId="0" fontId="11" fillId="0" borderId="68" xfId="1" applyFont="1" applyFill="1" applyBorder="1" applyAlignment="1">
      <alignment horizontal="right" vertical="center"/>
    </xf>
    <xf numFmtId="0" fontId="11" fillId="0" borderId="69" xfId="1" applyFont="1" applyFill="1" applyBorder="1" applyAlignment="1">
      <alignment horizontal="right" vertical="center"/>
    </xf>
    <xf numFmtId="0" fontId="11" fillId="0" borderId="70" xfId="1" applyFont="1" applyFill="1" applyBorder="1" applyAlignment="1">
      <alignment horizontal="right" vertical="center"/>
    </xf>
    <xf numFmtId="0" fontId="11" fillId="0" borderId="71" xfId="1" applyFont="1" applyFill="1" applyBorder="1" applyAlignment="1">
      <alignment horizontal="right" vertical="center"/>
    </xf>
    <xf numFmtId="171" fontId="11" fillId="2" borderId="78" xfId="1" applyNumberFormat="1" applyFont="1" applyFill="1" applyBorder="1" applyAlignment="1">
      <alignment horizontal="center" vertical="center"/>
    </xf>
    <xf numFmtId="171" fontId="11" fillId="2" borderId="79" xfId="1" applyNumberFormat="1" applyFont="1" applyFill="1" applyBorder="1" applyAlignment="1">
      <alignment horizontal="center" vertical="center"/>
    </xf>
    <xf numFmtId="171" fontId="11" fillId="2" borderId="80" xfId="1" applyNumberFormat="1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wrapText="1"/>
      <protection locked="0"/>
    </xf>
    <xf numFmtId="0" fontId="13" fillId="0" borderId="0" xfId="0" applyFont="1" applyFill="1" applyBorder="1" applyAlignment="1" applyProtection="1">
      <alignment wrapText="1"/>
      <protection locked="0"/>
    </xf>
    <xf numFmtId="0" fontId="12" fillId="0" borderId="0" xfId="1" applyFont="1" applyFill="1" applyBorder="1" applyAlignment="1" applyProtection="1">
      <alignment horizontal="left" vertical="center"/>
      <protection locked="0"/>
    </xf>
    <xf numFmtId="0" fontId="11" fillId="0" borderId="0" xfId="1" applyFont="1" applyFill="1" applyBorder="1" applyAlignment="1">
      <alignment vertical="center"/>
    </xf>
    <xf numFmtId="0" fontId="14" fillId="0" borderId="0" xfId="0" applyFont="1" applyFill="1" applyBorder="1" applyAlignment="1" applyProtection="1">
      <alignment wrapText="1"/>
      <protection locked="0"/>
    </xf>
    <xf numFmtId="0" fontId="20" fillId="2" borderId="0" xfId="1" applyFont="1" applyFill="1" applyBorder="1" applyAlignment="1">
      <alignment horizontal="center" vertical="center"/>
    </xf>
    <xf numFmtId="0" fontId="19" fillId="2" borderId="81" xfId="1" applyFont="1" applyFill="1" applyBorder="1" applyAlignment="1">
      <alignment horizontal="center" vertical="center"/>
    </xf>
    <xf numFmtId="0" fontId="19" fillId="2" borderId="82" xfId="1" applyFont="1" applyFill="1" applyBorder="1" applyAlignment="1">
      <alignment horizontal="center" vertical="center"/>
    </xf>
    <xf numFmtId="0" fontId="19" fillId="2" borderId="83" xfId="1" applyFont="1" applyFill="1" applyBorder="1" applyAlignment="1">
      <alignment horizontal="center" vertical="center"/>
    </xf>
    <xf numFmtId="2" fontId="7" fillId="3" borderId="0" xfId="1" applyNumberFormat="1" applyFont="1" applyFill="1" applyBorder="1" applyAlignment="1" applyProtection="1">
      <alignment horizontal="center"/>
      <protection locked="0"/>
    </xf>
    <xf numFmtId="0" fontId="14" fillId="0" borderId="0" xfId="1" applyFont="1" applyFill="1" applyBorder="1" applyAlignment="1" applyProtection="1">
      <alignment vertical="center"/>
      <protection locked="0"/>
    </xf>
    <xf numFmtId="0" fontId="19" fillId="2" borderId="81" xfId="1" applyFont="1" applyFill="1" applyBorder="1" applyAlignment="1">
      <alignment horizontal="justify" vertical="center" wrapText="1"/>
    </xf>
    <xf numFmtId="0" fontId="19" fillId="2" borderId="82" xfId="1" applyFont="1" applyFill="1" applyBorder="1" applyAlignment="1">
      <alignment horizontal="justify" vertical="center" wrapText="1"/>
    </xf>
    <xf numFmtId="0" fontId="19" fillId="2" borderId="83" xfId="1" applyFont="1" applyFill="1" applyBorder="1" applyAlignment="1">
      <alignment horizontal="justify" vertical="center" wrapText="1"/>
    </xf>
    <xf numFmtId="0" fontId="14" fillId="3" borderId="0" xfId="0" applyFont="1" applyFill="1" applyAlignment="1" applyProtection="1">
      <alignment horizontal="center" wrapText="1"/>
      <protection locked="0"/>
    </xf>
    <xf numFmtId="0" fontId="13" fillId="3" borderId="0" xfId="0" applyFont="1" applyFill="1" applyAlignment="1" applyProtection="1">
      <protection locked="0"/>
    </xf>
    <xf numFmtId="168" fontId="13" fillId="0" borderId="0" xfId="1" applyNumberFormat="1" applyFont="1" applyFill="1" applyAlignment="1" applyProtection="1">
      <alignment horizontal="center" vertical="center"/>
      <protection locked="0"/>
    </xf>
    <xf numFmtId="164" fontId="11" fillId="6" borderId="68" xfId="1" applyNumberFormat="1" applyFont="1" applyFill="1" applyBorder="1" applyAlignment="1">
      <alignment horizontal="center" vertical="center"/>
    </xf>
    <xf numFmtId="1" fontId="12" fillId="6" borderId="55" xfId="1" applyNumberFormat="1" applyFont="1" applyFill="1" applyBorder="1" applyAlignment="1">
      <alignment horizontal="center" vertical="center"/>
    </xf>
    <xf numFmtId="164" fontId="11" fillId="6" borderId="71" xfId="1" applyNumberFormat="1" applyFont="1" applyFill="1" applyBorder="1" applyAlignment="1">
      <alignment horizontal="center" vertical="center"/>
    </xf>
    <xf numFmtId="166" fontId="12" fillId="0" borderId="0" xfId="1" applyNumberFormat="1" applyFont="1" applyFill="1" applyBorder="1" applyAlignment="1" applyProtection="1">
      <alignment horizontal="center" vertical="center"/>
      <protection locked="0"/>
    </xf>
    <xf numFmtId="0" fontId="11" fillId="2" borderId="72" xfId="1" applyFont="1" applyFill="1" applyBorder="1" applyAlignment="1">
      <alignment horizontal="right" vertical="center"/>
    </xf>
    <xf numFmtId="0" fontId="13" fillId="3" borderId="73" xfId="1" applyFont="1" applyFill="1" applyBorder="1" applyAlignment="1" applyProtection="1">
      <alignment horizontal="center" vertical="center"/>
      <protection locked="0"/>
    </xf>
    <xf numFmtId="0" fontId="11" fillId="2" borderId="84" xfId="1" applyFont="1" applyFill="1" applyBorder="1" applyAlignment="1">
      <alignment horizontal="right" vertical="center"/>
    </xf>
    <xf numFmtId="0" fontId="13" fillId="3" borderId="85" xfId="1" applyFont="1" applyFill="1" applyBorder="1" applyAlignment="1" applyProtection="1">
      <alignment horizontal="center" vertical="center"/>
      <protection locked="0"/>
    </xf>
    <xf numFmtId="0" fontId="11" fillId="2" borderId="85" xfId="1" applyFont="1" applyFill="1" applyBorder="1" applyAlignment="1">
      <alignment horizontal="center" vertical="center"/>
    </xf>
    <xf numFmtId="0" fontId="11" fillId="2" borderId="74" xfId="1" applyFont="1" applyFill="1" applyBorder="1" applyAlignment="1">
      <alignment horizontal="right" vertical="center"/>
    </xf>
    <xf numFmtId="2" fontId="12" fillId="2" borderId="75" xfId="1" applyNumberFormat="1" applyFont="1" applyFill="1" applyBorder="1" applyAlignment="1">
      <alignment horizontal="center" vertical="center"/>
    </xf>
    <xf numFmtId="10" fontId="7" fillId="0" borderId="0" xfId="4" applyNumberFormat="1" applyFont="1" applyFill="1" applyBorder="1" applyAlignment="1" applyProtection="1">
      <alignment horizontal="center"/>
      <protection locked="0"/>
    </xf>
    <xf numFmtId="172" fontId="7" fillId="3" borderId="3" xfId="0" applyNumberFormat="1" applyFont="1" applyFill="1" applyBorder="1" applyAlignment="1" applyProtection="1">
      <alignment horizontal="center"/>
      <protection locked="0"/>
    </xf>
    <xf numFmtId="172" fontId="7" fillId="3" borderId="5" xfId="0" applyNumberFormat="1" applyFont="1" applyFill="1" applyBorder="1" applyAlignment="1" applyProtection="1">
      <alignment horizontal="center"/>
      <protection locked="0"/>
    </xf>
    <xf numFmtId="2" fontId="13" fillId="3" borderId="23" xfId="1" applyNumberFormat="1" applyFont="1" applyFill="1" applyBorder="1" applyAlignment="1" applyProtection="1">
      <alignment horizontal="center" vertical="center"/>
      <protection locked="0"/>
    </xf>
    <xf numFmtId="10" fontId="11" fillId="2" borderId="0" xfId="4" applyNumberFormat="1" applyFont="1" applyFill="1" applyAlignment="1">
      <alignment horizontal="center" vertical="center"/>
    </xf>
    <xf numFmtId="0" fontId="12" fillId="2" borderId="86" xfId="1" applyFont="1" applyFill="1" applyBorder="1" applyAlignment="1">
      <alignment horizontal="center"/>
    </xf>
    <xf numFmtId="2" fontId="5" fillId="4" borderId="2" xfId="0" applyNumberFormat="1" applyFont="1" applyFill="1" applyBorder="1" applyAlignment="1">
      <alignment horizontal="center"/>
    </xf>
    <xf numFmtId="2" fontId="5" fillId="4" borderId="66" xfId="0" applyNumberFormat="1" applyFont="1" applyFill="1" applyBorder="1" applyAlignment="1">
      <alignment horizontal="center"/>
    </xf>
    <xf numFmtId="0" fontId="11" fillId="2" borderId="77" xfId="1" applyFont="1" applyFill="1" applyBorder="1" applyAlignment="1">
      <alignment vertical="center"/>
    </xf>
    <xf numFmtId="2" fontId="11" fillId="2" borderId="0" xfId="1" applyNumberFormat="1" applyFont="1" applyFill="1" applyBorder="1" applyAlignment="1">
      <alignment horizontal="center" vertical="center"/>
    </xf>
    <xf numFmtId="0" fontId="1" fillId="2" borderId="0" xfId="1" applyFont="1" applyFill="1" applyBorder="1"/>
    <xf numFmtId="10" fontId="11" fillId="2" borderId="0" xfId="4" applyNumberFormat="1" applyFont="1" applyFill="1"/>
  </cellXfs>
  <cellStyles count="5">
    <cellStyle name="Normal" xfId="0" builtinId="0"/>
    <cellStyle name="Normal 2" xfId="2"/>
    <cellStyle name="Normal 3" xfId="3"/>
    <cellStyle name="Normal 4" xfId="1"/>
    <cellStyle name="Percent" xfId="4" builtinId="5"/>
  </cellStyles>
  <dxfs count="23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5" workbookViewId="0">
      <selection activeCell="B46" sqref="B46"/>
    </sheetView>
  </sheetViews>
  <sheetFormatPr defaultRowHeight="13.8" x14ac:dyDescent="0.3"/>
  <cols>
    <col min="1" max="1" width="27.5546875" style="4" customWidth="1"/>
    <col min="2" max="2" width="20.44140625" style="4" customWidth="1"/>
    <col min="3" max="3" width="31.88671875" style="4" customWidth="1"/>
    <col min="4" max="4" width="25.88671875" style="4" customWidth="1"/>
    <col min="5" max="5" width="25.6640625" style="4" customWidth="1"/>
    <col min="6" max="6" width="23.109375" style="4" customWidth="1"/>
    <col min="7" max="7" width="28.44140625" style="4" customWidth="1"/>
    <col min="8" max="8" width="21.5546875" style="4" customWidth="1"/>
    <col min="9" max="9" width="9.10937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5">
      <c r="A15" s="349" t="s">
        <v>0</v>
      </c>
      <c r="B15" s="349"/>
      <c r="C15" s="349"/>
      <c r="D15" s="349"/>
      <c r="E15" s="349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128</v>
      </c>
      <c r="D17" s="9"/>
      <c r="E17" s="10"/>
    </row>
    <row r="18" spans="1:6" ht="16.5" customHeight="1" x14ac:dyDescent="0.3">
      <c r="A18" s="11" t="s">
        <v>4</v>
      </c>
      <c r="B18" s="9" t="s">
        <v>127</v>
      </c>
      <c r="C18" s="10"/>
      <c r="D18" s="10"/>
      <c r="E18" s="10"/>
    </row>
    <row r="19" spans="1:6" ht="16.5" customHeight="1" x14ac:dyDescent="0.3">
      <c r="A19" s="11" t="s">
        <v>5</v>
      </c>
      <c r="B19" s="12">
        <v>99.52</v>
      </c>
      <c r="C19" s="10"/>
      <c r="D19" s="10"/>
      <c r="E19" s="10"/>
    </row>
    <row r="20" spans="1:6" ht="16.5" customHeight="1" x14ac:dyDescent="0.3">
      <c r="A20" s="7" t="s">
        <v>7</v>
      </c>
      <c r="B20" s="12">
        <v>10.42</v>
      </c>
      <c r="C20" s="10"/>
      <c r="D20" s="10"/>
      <c r="E20" s="10"/>
    </row>
    <row r="21" spans="1:6" ht="16.5" customHeight="1" x14ac:dyDescent="0.3">
      <c r="A21" s="7" t="s">
        <v>9</v>
      </c>
      <c r="B21" s="13">
        <f>B20/100</f>
        <v>0.1042</v>
      </c>
      <c r="C21" s="10"/>
      <c r="D21" s="10"/>
      <c r="E21" s="10"/>
    </row>
    <row r="22" spans="1:6" ht="15.75" customHeight="1" x14ac:dyDescent="0.3">
      <c r="A22" s="10"/>
      <c r="B22" s="339">
        <v>42679.754710648151</v>
      </c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18">
        <v>23193406</v>
      </c>
      <c r="C24" s="18">
        <v>7312.9</v>
      </c>
      <c r="D24" s="340">
        <v>1.3</v>
      </c>
      <c r="E24" s="343">
        <v>7</v>
      </c>
    </row>
    <row r="25" spans="1:6" ht="16.5" customHeight="1" x14ac:dyDescent="0.3">
      <c r="A25" s="17">
        <v>2</v>
      </c>
      <c r="B25" s="18">
        <v>23299132</v>
      </c>
      <c r="C25" s="18">
        <v>7351.4</v>
      </c>
      <c r="D25" s="340">
        <v>1.3</v>
      </c>
      <c r="E25" s="344">
        <v>7</v>
      </c>
    </row>
    <row r="26" spans="1:6" ht="16.5" customHeight="1" x14ac:dyDescent="0.3">
      <c r="A26" s="17">
        <v>3</v>
      </c>
      <c r="B26" s="18">
        <v>23225878</v>
      </c>
      <c r="C26" s="18">
        <v>7509.1</v>
      </c>
      <c r="D26" s="340">
        <v>1.3</v>
      </c>
      <c r="E26" s="344">
        <v>7.1</v>
      </c>
    </row>
    <row r="27" spans="1:6" ht="16.5" customHeight="1" x14ac:dyDescent="0.3">
      <c r="A27" s="17">
        <v>4</v>
      </c>
      <c r="B27" s="18">
        <v>23300613</v>
      </c>
      <c r="C27" s="18">
        <v>7389.9</v>
      </c>
      <c r="D27" s="340">
        <v>1.3</v>
      </c>
      <c r="E27" s="344">
        <v>7.1</v>
      </c>
    </row>
    <row r="28" spans="1:6" ht="16.5" customHeight="1" x14ac:dyDescent="0.3">
      <c r="A28" s="17">
        <v>5</v>
      </c>
      <c r="B28" s="18">
        <v>23303326</v>
      </c>
      <c r="C28" s="18">
        <v>7399.1</v>
      </c>
      <c r="D28" s="340">
        <v>1.3</v>
      </c>
      <c r="E28" s="344">
        <v>7.1</v>
      </c>
    </row>
    <row r="29" spans="1:6" ht="16.5" customHeight="1" x14ac:dyDescent="0.3">
      <c r="A29" s="17">
        <v>6</v>
      </c>
      <c r="B29" s="19">
        <v>23324634</v>
      </c>
      <c r="C29" s="19">
        <v>7437.5</v>
      </c>
      <c r="D29" s="340">
        <v>1.3</v>
      </c>
      <c r="E29" s="345">
        <v>7.1</v>
      </c>
    </row>
    <row r="30" spans="1:6" ht="16.5" customHeight="1" x14ac:dyDescent="0.3">
      <c r="A30" s="21" t="s">
        <v>17</v>
      </c>
      <c r="B30" s="22">
        <f>AVERAGE(B24:B29)</f>
        <v>23274498.166666668</v>
      </c>
      <c r="C30" s="23">
        <f>AVERAGE(C24:C29)</f>
        <v>7399.9833333333336</v>
      </c>
      <c r="D30" s="24">
        <f>AVERAGE(D24:D29)</f>
        <v>1.3</v>
      </c>
      <c r="E30" s="24">
        <f>AVERAGE(E24:E29)</f>
        <v>7.0666666666666673</v>
      </c>
    </row>
    <row r="31" spans="1:6" ht="16.5" customHeight="1" x14ac:dyDescent="0.3">
      <c r="A31" s="25" t="s">
        <v>18</v>
      </c>
      <c r="B31" s="26">
        <f>(STDEV(B24:B29)/B30)</f>
        <v>2.2386059519842708E-3</v>
      </c>
      <c r="C31" s="27"/>
      <c r="D31" s="27"/>
      <c r="E31" s="28"/>
      <c r="F31" s="2"/>
    </row>
    <row r="32" spans="1:6" s="2" customFormat="1" ht="16.5" customHeight="1" x14ac:dyDescent="0.3">
      <c r="A32" s="29" t="s">
        <v>19</v>
      </c>
      <c r="B32" s="30">
        <f>COUNT(B24:B29)</f>
        <v>6</v>
      </c>
      <c r="C32" s="31"/>
      <c r="D32" s="32"/>
      <c r="E32" s="33"/>
    </row>
    <row r="33" spans="1:6" s="2" customFormat="1" ht="15.75" customHeight="1" x14ac:dyDescent="0.3">
      <c r="A33" s="10"/>
      <c r="B33" s="10"/>
      <c r="C33" s="10"/>
      <c r="D33" s="10"/>
      <c r="E33" s="34"/>
    </row>
    <row r="34" spans="1:6" s="2" customFormat="1" ht="16.5" customHeight="1" x14ac:dyDescent="0.3">
      <c r="A34" s="11" t="s">
        <v>20</v>
      </c>
      <c r="B34" s="35" t="s">
        <v>21</v>
      </c>
      <c r="C34" s="36"/>
      <c r="D34" s="36"/>
      <c r="E34" s="37"/>
    </row>
    <row r="35" spans="1:6" ht="16.5" customHeight="1" x14ac:dyDescent="0.3">
      <c r="A35" s="11"/>
      <c r="B35" s="35" t="s">
        <v>22</v>
      </c>
      <c r="C35" s="36"/>
      <c r="D35" s="36"/>
      <c r="E35" s="37"/>
      <c r="F35" s="2"/>
    </row>
    <row r="36" spans="1:6" ht="16.5" customHeight="1" x14ac:dyDescent="0.3">
      <c r="A36" s="11"/>
      <c r="B36" s="38" t="s">
        <v>23</v>
      </c>
      <c r="C36" s="36"/>
      <c r="D36" s="36"/>
      <c r="E36" s="36"/>
    </row>
    <row r="37" spans="1:6" ht="15.75" customHeight="1" x14ac:dyDescent="0.3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130</v>
      </c>
    </row>
    <row r="39" spans="1:6" ht="16.5" customHeight="1" x14ac:dyDescent="0.3">
      <c r="A39" s="11" t="s">
        <v>4</v>
      </c>
      <c r="B39" s="8" t="str">
        <f>B18</f>
        <v>Fluoxetine HCl</v>
      </c>
      <c r="C39" s="10"/>
      <c r="D39" s="10"/>
      <c r="E39" s="10"/>
    </row>
    <row r="40" spans="1:6" ht="16.5" customHeight="1" x14ac:dyDescent="0.3">
      <c r="A40" s="11" t="s">
        <v>5</v>
      </c>
      <c r="B40" s="12">
        <f>B19</f>
        <v>99.52</v>
      </c>
      <c r="C40" s="10"/>
      <c r="D40" s="10"/>
      <c r="E40" s="10"/>
    </row>
    <row r="41" spans="1:6" ht="16.5" customHeight="1" x14ac:dyDescent="0.3">
      <c r="A41" s="7" t="s">
        <v>7</v>
      </c>
      <c r="B41" s="12">
        <v>19.3</v>
      </c>
      <c r="C41" s="10"/>
      <c r="D41" s="10"/>
      <c r="E41" s="10"/>
    </row>
    <row r="42" spans="1:6" ht="16.5" customHeight="1" x14ac:dyDescent="0.3">
      <c r="A42" s="7" t="s">
        <v>9</v>
      </c>
      <c r="B42" s="13">
        <f>B41/100*10/100</f>
        <v>1.9300000000000001E-2</v>
      </c>
      <c r="C42" s="10"/>
      <c r="D42" s="10"/>
      <c r="E42" s="10"/>
    </row>
    <row r="43" spans="1:6" ht="15.75" customHeight="1" x14ac:dyDescent="0.3">
      <c r="A43" s="10"/>
      <c r="B43" s="10"/>
      <c r="C43" s="10"/>
      <c r="D43" s="10"/>
      <c r="E43" s="10"/>
    </row>
    <row r="44" spans="1:6" ht="16.5" customHeight="1" x14ac:dyDescent="0.3">
      <c r="A44" s="14" t="s">
        <v>12</v>
      </c>
      <c r="B44" s="15" t="s">
        <v>13</v>
      </c>
      <c r="C44" s="14" t="s">
        <v>14</v>
      </c>
      <c r="D44" s="14" t="s">
        <v>15</v>
      </c>
      <c r="E44" s="341" t="s">
        <v>16</v>
      </c>
    </row>
    <row r="45" spans="1:6" ht="16.5" customHeight="1" x14ac:dyDescent="0.3">
      <c r="A45" s="17">
        <v>1</v>
      </c>
      <c r="B45" s="18">
        <v>17243788</v>
      </c>
      <c r="C45" s="18">
        <v>8400.9</v>
      </c>
      <c r="D45" s="340">
        <v>1.2</v>
      </c>
      <c r="E45" s="385">
        <v>3.2</v>
      </c>
    </row>
    <row r="46" spans="1:6" ht="16.5" customHeight="1" x14ac:dyDescent="0.3">
      <c r="A46" s="17">
        <v>2</v>
      </c>
      <c r="B46" s="18">
        <v>17251984</v>
      </c>
      <c r="C46" s="463">
        <v>8411</v>
      </c>
      <c r="D46" s="340">
        <v>1.2</v>
      </c>
      <c r="E46" s="386">
        <v>3.2</v>
      </c>
    </row>
    <row r="47" spans="1:6" ht="16.5" customHeight="1" x14ac:dyDescent="0.3">
      <c r="A47" s="17">
        <v>3</v>
      </c>
      <c r="B47" s="18">
        <v>17261435</v>
      </c>
      <c r="C47" s="18">
        <v>8429.6</v>
      </c>
      <c r="D47" s="340">
        <v>1.2</v>
      </c>
      <c r="E47" s="386">
        <v>3.2</v>
      </c>
    </row>
    <row r="48" spans="1:6" ht="16.5" customHeight="1" x14ac:dyDescent="0.3">
      <c r="A48" s="17">
        <v>4</v>
      </c>
      <c r="B48" s="18">
        <v>17241835</v>
      </c>
      <c r="C48" s="18">
        <v>8427.5</v>
      </c>
      <c r="D48" s="340">
        <v>1.2</v>
      </c>
      <c r="E48" s="386">
        <v>3.2</v>
      </c>
    </row>
    <row r="49" spans="1:7" ht="16.5" customHeight="1" x14ac:dyDescent="0.3">
      <c r="A49" s="17">
        <v>5</v>
      </c>
      <c r="B49" s="18">
        <v>17237212</v>
      </c>
      <c r="C49" s="18">
        <v>8446.2999999999993</v>
      </c>
      <c r="D49" s="340">
        <v>1.2</v>
      </c>
      <c r="E49" s="386">
        <v>3.2</v>
      </c>
    </row>
    <row r="50" spans="1:7" ht="16.5" customHeight="1" x14ac:dyDescent="0.3">
      <c r="A50" s="17">
        <v>6</v>
      </c>
      <c r="B50" s="19">
        <v>17259445</v>
      </c>
      <c r="C50" s="464">
        <v>8459</v>
      </c>
      <c r="D50" s="340">
        <v>1.2</v>
      </c>
      <c r="E50" s="387">
        <v>3.2</v>
      </c>
    </row>
    <row r="51" spans="1:7" ht="16.5" customHeight="1" x14ac:dyDescent="0.3">
      <c r="A51" s="21" t="s">
        <v>17</v>
      </c>
      <c r="B51" s="22">
        <f>AVERAGE(B45:B50)</f>
        <v>17249283.166666668</v>
      </c>
      <c r="C51" s="23">
        <f>AVERAGE(C45:C50)</f>
        <v>8429.0500000000011</v>
      </c>
      <c r="D51" s="24">
        <f>AVERAGE(D45:D50)</f>
        <v>1.2</v>
      </c>
      <c r="E51" s="342">
        <f>AVERAGE(E45:E50)</f>
        <v>3.1999999999999997</v>
      </c>
    </row>
    <row r="52" spans="1:7" ht="16.5" customHeight="1" x14ac:dyDescent="0.3">
      <c r="A52" s="25" t="s">
        <v>18</v>
      </c>
      <c r="B52" s="26">
        <f>(STDEV(B45:B50)/B51)</f>
        <v>5.7367889432909721E-4</v>
      </c>
      <c r="C52" s="27"/>
      <c r="D52" s="27"/>
      <c r="E52" s="28"/>
      <c r="F52" s="2"/>
    </row>
    <row r="53" spans="1:7" s="2" customFormat="1" ht="16.5" customHeight="1" x14ac:dyDescent="0.3">
      <c r="A53" s="29" t="s">
        <v>19</v>
      </c>
      <c r="B53" s="30">
        <f>COUNT(B45:B50)</f>
        <v>6</v>
      </c>
      <c r="C53" s="31"/>
      <c r="D53" s="32"/>
      <c r="E53" s="33"/>
    </row>
    <row r="54" spans="1:7" s="2" customFormat="1" ht="15.75" customHeight="1" x14ac:dyDescent="0.3">
      <c r="A54" s="10"/>
      <c r="B54" s="10"/>
      <c r="C54" s="10"/>
      <c r="D54" s="10"/>
      <c r="E54" s="34"/>
    </row>
    <row r="55" spans="1:7" s="2" customFormat="1" ht="16.5" customHeight="1" x14ac:dyDescent="0.3">
      <c r="A55" s="11" t="s">
        <v>20</v>
      </c>
      <c r="B55" s="35" t="s">
        <v>21</v>
      </c>
      <c r="C55" s="36"/>
      <c r="D55" s="36"/>
      <c r="E55" s="37"/>
    </row>
    <row r="56" spans="1:7" ht="16.5" customHeight="1" x14ac:dyDescent="0.3">
      <c r="A56" s="11"/>
      <c r="B56" s="35" t="s">
        <v>22</v>
      </c>
      <c r="C56" s="36"/>
      <c r="D56" s="36"/>
      <c r="E56" s="37"/>
      <c r="F56" s="2"/>
    </row>
    <row r="57" spans="1:7" ht="16.5" customHeight="1" x14ac:dyDescent="0.3">
      <c r="A57" s="11"/>
      <c r="B57" s="38" t="s">
        <v>23</v>
      </c>
      <c r="C57" s="36"/>
      <c r="D57" s="37"/>
      <c r="E57" s="36"/>
    </row>
    <row r="58" spans="1:7" ht="14.25" customHeight="1" x14ac:dyDescent="0.3">
      <c r="A58" s="39"/>
      <c r="B58" s="40"/>
      <c r="D58" s="41"/>
      <c r="F58" s="42"/>
      <c r="G58" s="42"/>
    </row>
    <row r="59" spans="1:7" ht="15" customHeight="1" x14ac:dyDescent="0.3">
      <c r="B59" s="350" t="s">
        <v>24</v>
      </c>
      <c r="C59" s="350"/>
      <c r="E59" s="43" t="s">
        <v>25</v>
      </c>
      <c r="F59" s="44"/>
      <c r="G59" s="43" t="s">
        <v>26</v>
      </c>
    </row>
    <row r="60" spans="1:7" ht="15" customHeight="1" x14ac:dyDescent="0.3">
      <c r="A60" s="45" t="s">
        <v>27</v>
      </c>
      <c r="B60" s="46"/>
      <c r="C60" s="46"/>
      <c r="E60" s="46"/>
      <c r="F60" s="2"/>
      <c r="G60" s="47"/>
    </row>
    <row r="61" spans="1:7" ht="15" customHeight="1" x14ac:dyDescent="0.3">
      <c r="A61" s="45" t="s">
        <v>28</v>
      </c>
      <c r="B61" s="48"/>
      <c r="C61" s="48"/>
      <c r="E61" s="48"/>
      <c r="F61" s="2"/>
      <c r="G61" s="4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40" workbookViewId="0">
      <selection activeCell="D64" sqref="D64"/>
    </sheetView>
  </sheetViews>
  <sheetFormatPr defaultColWidth="9.109375" defaultRowHeight="13.8" x14ac:dyDescent="0.3"/>
  <cols>
    <col min="1" max="1" width="27.5546875" style="118" customWidth="1"/>
    <col min="2" max="2" width="20.44140625" style="118" customWidth="1"/>
    <col min="3" max="3" width="31.88671875" style="118" customWidth="1"/>
    <col min="4" max="4" width="25.88671875" style="118" customWidth="1"/>
    <col min="5" max="5" width="25.6640625" style="118" customWidth="1"/>
    <col min="6" max="6" width="23.109375" style="118" customWidth="1"/>
    <col min="7" max="7" width="28.44140625" style="118" customWidth="1"/>
    <col min="8" max="8" width="21.5546875" style="118" customWidth="1"/>
    <col min="9" max="9" width="9.109375" style="118" customWidth="1"/>
    <col min="10" max="16384" width="9.109375" style="42"/>
  </cols>
  <sheetData>
    <row r="14" spans="1:6" ht="15" customHeight="1" x14ac:dyDescent="0.3">
      <c r="A14" s="74"/>
      <c r="C14" s="3"/>
      <c r="F14" s="3"/>
    </row>
    <row r="15" spans="1:6" ht="18.75" customHeight="1" x14ac:dyDescent="0.35">
      <c r="A15" s="349" t="s">
        <v>0</v>
      </c>
      <c r="B15" s="349"/>
      <c r="C15" s="349"/>
      <c r="D15" s="349"/>
      <c r="E15" s="349"/>
    </row>
    <row r="16" spans="1:6" ht="16.5" customHeight="1" x14ac:dyDescent="0.3">
      <c r="A16" s="5" t="s">
        <v>1</v>
      </c>
      <c r="B16" s="6" t="s">
        <v>2</v>
      </c>
    </row>
    <row r="17" spans="1:5" ht="16.5" customHeight="1" x14ac:dyDescent="0.3">
      <c r="A17" s="8" t="s">
        <v>3</v>
      </c>
      <c r="B17" s="8" t="s">
        <v>128</v>
      </c>
      <c r="D17" s="9"/>
      <c r="E17" s="34"/>
    </row>
    <row r="18" spans="1:5" ht="16.5" customHeight="1" x14ac:dyDescent="0.3">
      <c r="A18" s="11" t="s">
        <v>4</v>
      </c>
      <c r="B18" s="9" t="s">
        <v>127</v>
      </c>
      <c r="C18" s="34"/>
      <c r="D18" s="34"/>
      <c r="E18" s="34"/>
    </row>
    <row r="19" spans="1:5" ht="16.5" customHeight="1" x14ac:dyDescent="0.3">
      <c r="A19" s="11" t="s">
        <v>5</v>
      </c>
      <c r="B19" s="12">
        <v>99.52</v>
      </c>
      <c r="C19" s="34"/>
      <c r="D19" s="34"/>
      <c r="E19" s="34"/>
    </row>
    <row r="20" spans="1:5" ht="16.5" customHeight="1" x14ac:dyDescent="0.3">
      <c r="A20" s="8" t="s">
        <v>7</v>
      </c>
      <c r="B20" s="12">
        <v>10.42</v>
      </c>
      <c r="C20" s="34"/>
      <c r="D20" s="34"/>
      <c r="E20" s="34"/>
    </row>
    <row r="21" spans="1:5" ht="16.5" customHeight="1" x14ac:dyDescent="0.3">
      <c r="A21" s="8" t="s">
        <v>9</v>
      </c>
      <c r="B21" s="13">
        <f>B20/100</f>
        <v>0.1042</v>
      </c>
      <c r="C21" s="34"/>
      <c r="D21" s="34"/>
      <c r="E21" s="34"/>
    </row>
    <row r="22" spans="1:5" ht="15.75" customHeight="1" x14ac:dyDescent="0.3">
      <c r="A22" s="34"/>
      <c r="B22" s="34"/>
      <c r="C22" s="34"/>
      <c r="D22" s="34"/>
      <c r="E22" s="34"/>
    </row>
    <row r="23" spans="1:5" ht="16.5" customHeight="1" x14ac:dyDescent="0.3">
      <c r="A23" s="16" t="s">
        <v>12</v>
      </c>
      <c r="B23" s="15" t="s">
        <v>13</v>
      </c>
      <c r="C23" s="16" t="s">
        <v>14</v>
      </c>
      <c r="D23" s="16" t="s">
        <v>15</v>
      </c>
      <c r="E23" s="341" t="s">
        <v>16</v>
      </c>
    </row>
    <row r="24" spans="1:5" ht="16.5" customHeight="1" x14ac:dyDescent="0.3">
      <c r="A24" s="17">
        <v>1</v>
      </c>
      <c r="B24" s="18">
        <v>23193406</v>
      </c>
      <c r="C24" s="18">
        <v>7312.9</v>
      </c>
      <c r="D24" s="340">
        <v>1.3</v>
      </c>
      <c r="E24" s="343">
        <v>7</v>
      </c>
    </row>
    <row r="25" spans="1:5" ht="16.5" customHeight="1" x14ac:dyDescent="0.3">
      <c r="A25" s="17">
        <v>2</v>
      </c>
      <c r="B25" s="18">
        <v>23299132</v>
      </c>
      <c r="C25" s="18">
        <v>7351.4</v>
      </c>
      <c r="D25" s="340">
        <v>1.3</v>
      </c>
      <c r="E25" s="344">
        <v>7</v>
      </c>
    </row>
    <row r="26" spans="1:5" ht="16.5" customHeight="1" x14ac:dyDescent="0.3">
      <c r="A26" s="17">
        <v>3</v>
      </c>
      <c r="B26" s="18">
        <v>23225878</v>
      </c>
      <c r="C26" s="18">
        <v>7509.1</v>
      </c>
      <c r="D26" s="340">
        <v>1.3</v>
      </c>
      <c r="E26" s="344">
        <v>7.1</v>
      </c>
    </row>
    <row r="27" spans="1:5" ht="16.5" customHeight="1" x14ac:dyDescent="0.3">
      <c r="A27" s="17">
        <v>4</v>
      </c>
      <c r="B27" s="18">
        <v>23300613</v>
      </c>
      <c r="C27" s="18">
        <v>7389.9</v>
      </c>
      <c r="D27" s="340">
        <v>1.3</v>
      </c>
      <c r="E27" s="344">
        <v>7.1</v>
      </c>
    </row>
    <row r="28" spans="1:5" ht="16.5" customHeight="1" x14ac:dyDescent="0.3">
      <c r="A28" s="17">
        <v>5</v>
      </c>
      <c r="B28" s="18">
        <v>23303326</v>
      </c>
      <c r="C28" s="18">
        <v>7399.1</v>
      </c>
      <c r="D28" s="340">
        <v>1.3</v>
      </c>
      <c r="E28" s="344">
        <v>7.1</v>
      </c>
    </row>
    <row r="29" spans="1:5" ht="16.5" customHeight="1" x14ac:dyDescent="0.3">
      <c r="A29" s="17">
        <v>6</v>
      </c>
      <c r="B29" s="19">
        <v>23324634</v>
      </c>
      <c r="C29" s="19">
        <v>7437.5</v>
      </c>
      <c r="D29" s="340">
        <v>1.3</v>
      </c>
      <c r="E29" s="345">
        <v>7.1</v>
      </c>
    </row>
    <row r="30" spans="1:5" ht="16.5" customHeight="1" x14ac:dyDescent="0.3">
      <c r="A30" s="21" t="s">
        <v>17</v>
      </c>
      <c r="B30" s="22">
        <f>AVERAGE(B24:B29)</f>
        <v>23274498.166666668</v>
      </c>
      <c r="C30" s="23">
        <f>AVERAGE(C24:C29)</f>
        <v>7399.9833333333336</v>
      </c>
      <c r="D30" s="24">
        <f>AVERAGE(D24:D29)</f>
        <v>1.3</v>
      </c>
      <c r="E30" s="342">
        <f>AVERAGE(E24:E29)</f>
        <v>7.0666666666666673</v>
      </c>
    </row>
    <row r="31" spans="1:5" ht="16.5" customHeight="1" x14ac:dyDescent="0.3">
      <c r="A31" s="25" t="s">
        <v>18</v>
      </c>
      <c r="B31" s="26">
        <f>(STDEV(B24:B29)/B30)</f>
        <v>2.2386059519842708E-3</v>
      </c>
      <c r="C31" s="27"/>
      <c r="D31" s="27"/>
      <c r="E31" s="28"/>
    </row>
    <row r="32" spans="1:5" s="118" customFormat="1" ht="16.5" customHeight="1" x14ac:dyDescent="0.3">
      <c r="A32" s="29" t="s">
        <v>19</v>
      </c>
      <c r="B32" s="30">
        <f>COUNT(B24:B29)</f>
        <v>6</v>
      </c>
      <c r="C32" s="31"/>
      <c r="D32" s="32"/>
      <c r="E32" s="33"/>
    </row>
    <row r="33" spans="1:5" s="118" customFormat="1" ht="15.75" customHeight="1" x14ac:dyDescent="0.3">
      <c r="A33" s="34"/>
      <c r="B33" s="34"/>
      <c r="C33" s="34"/>
      <c r="D33" s="34"/>
      <c r="E33" s="34"/>
    </row>
    <row r="34" spans="1:5" s="118" customFormat="1" ht="16.5" customHeight="1" x14ac:dyDescent="0.3">
      <c r="A34" s="11" t="s">
        <v>20</v>
      </c>
      <c r="B34" s="38" t="s">
        <v>21</v>
      </c>
      <c r="C34" s="37"/>
      <c r="D34" s="37"/>
      <c r="E34" s="37"/>
    </row>
    <row r="35" spans="1:5" ht="16.5" customHeight="1" x14ac:dyDescent="0.3">
      <c r="A35" s="11"/>
      <c r="B35" s="38" t="s">
        <v>134</v>
      </c>
      <c r="C35" s="37"/>
      <c r="D35" s="37"/>
      <c r="E35" s="37"/>
    </row>
    <row r="36" spans="1:5" ht="16.5" customHeight="1" x14ac:dyDescent="0.3">
      <c r="A36" s="11"/>
      <c r="B36" s="38" t="s">
        <v>23</v>
      </c>
      <c r="C36" s="37"/>
      <c r="D36" s="37"/>
      <c r="E36" s="37"/>
    </row>
    <row r="37" spans="1:5" ht="15.75" customHeight="1" x14ac:dyDescent="0.3">
      <c r="A37" s="34"/>
      <c r="B37" s="34"/>
      <c r="C37" s="34"/>
      <c r="D37" s="34"/>
      <c r="E37" s="34"/>
    </row>
    <row r="38" spans="1:5" ht="16.5" customHeight="1" x14ac:dyDescent="0.3">
      <c r="A38" s="5" t="s">
        <v>1</v>
      </c>
      <c r="B38" s="6" t="s">
        <v>129</v>
      </c>
    </row>
    <row r="39" spans="1:5" ht="16.5" customHeight="1" x14ac:dyDescent="0.3">
      <c r="A39" s="11" t="s">
        <v>4</v>
      </c>
      <c r="B39" s="8" t="str">
        <f>B18</f>
        <v>Fluoxetine HCl</v>
      </c>
      <c r="C39" s="34"/>
      <c r="D39" s="34"/>
      <c r="E39" s="34"/>
    </row>
    <row r="40" spans="1:5" ht="16.5" customHeight="1" x14ac:dyDescent="0.3">
      <c r="A40" s="11" t="s">
        <v>5</v>
      </c>
      <c r="B40" s="12">
        <f>B19</f>
        <v>99.52</v>
      </c>
      <c r="C40" s="34"/>
      <c r="D40" s="34"/>
      <c r="E40" s="34"/>
    </row>
    <row r="41" spans="1:5" ht="16.5" customHeight="1" x14ac:dyDescent="0.3">
      <c r="A41" s="8" t="s">
        <v>7</v>
      </c>
      <c r="B41" s="12">
        <v>19.82</v>
      </c>
      <c r="C41" s="34"/>
      <c r="D41" s="34"/>
      <c r="E41" s="34"/>
    </row>
    <row r="42" spans="1:5" ht="16.5" customHeight="1" x14ac:dyDescent="0.3">
      <c r="A42" s="8" t="s">
        <v>9</v>
      </c>
      <c r="B42" s="13">
        <f>B41/100*10/100</f>
        <v>1.9820000000000001E-2</v>
      </c>
      <c r="C42" s="34"/>
      <c r="D42" s="34"/>
      <c r="E42" s="34"/>
    </row>
    <row r="43" spans="1:5" ht="15.75" customHeight="1" x14ac:dyDescent="0.3">
      <c r="A43" s="34"/>
      <c r="B43" s="34"/>
      <c r="C43" s="34"/>
      <c r="D43" s="34"/>
      <c r="E43" s="34"/>
    </row>
    <row r="44" spans="1:5" ht="16.5" customHeight="1" x14ac:dyDescent="0.3">
      <c r="A44" s="16" t="s">
        <v>12</v>
      </c>
      <c r="B44" s="15" t="s">
        <v>13</v>
      </c>
      <c r="C44" s="16" t="s">
        <v>14</v>
      </c>
      <c r="D44" s="16" t="s">
        <v>15</v>
      </c>
      <c r="E44" s="341" t="s">
        <v>16</v>
      </c>
    </row>
    <row r="45" spans="1:5" ht="16.5" customHeight="1" x14ac:dyDescent="0.3">
      <c r="A45" s="17">
        <v>1</v>
      </c>
      <c r="B45" s="18">
        <v>18341580</v>
      </c>
      <c r="C45" s="18">
        <v>6619.35</v>
      </c>
      <c r="D45" s="340">
        <v>1.22</v>
      </c>
      <c r="E45" s="385">
        <v>2.3199999999999998</v>
      </c>
    </row>
    <row r="46" spans="1:5" ht="16.5" customHeight="1" x14ac:dyDescent="0.3">
      <c r="A46" s="17">
        <v>2</v>
      </c>
      <c r="B46" s="18">
        <v>18164323</v>
      </c>
      <c r="C46" s="18">
        <v>6686.49</v>
      </c>
      <c r="D46" s="340">
        <v>1.23</v>
      </c>
      <c r="E46" s="386">
        <v>2.3199999999999998</v>
      </c>
    </row>
    <row r="47" spans="1:5" ht="16.5" customHeight="1" x14ac:dyDescent="0.3">
      <c r="A47" s="17">
        <v>3</v>
      </c>
      <c r="B47" s="18">
        <v>18116217</v>
      </c>
      <c r="C47" s="18">
        <v>6739.07</v>
      </c>
      <c r="D47" s="340">
        <v>1.2</v>
      </c>
      <c r="E47" s="386">
        <v>2.33</v>
      </c>
    </row>
    <row r="48" spans="1:5" ht="16.5" customHeight="1" x14ac:dyDescent="0.3">
      <c r="A48" s="17">
        <v>4</v>
      </c>
      <c r="B48" s="18">
        <v>18121545</v>
      </c>
      <c r="C48" s="18">
        <v>6722.22</v>
      </c>
      <c r="D48" s="340">
        <v>1.24</v>
      </c>
      <c r="E48" s="386">
        <v>2.3199999999999998</v>
      </c>
    </row>
    <row r="49" spans="1:7" ht="16.5" customHeight="1" x14ac:dyDescent="0.3">
      <c r="A49" s="17">
        <v>5</v>
      </c>
      <c r="B49" s="18">
        <v>18213059</v>
      </c>
      <c r="C49" s="18">
        <v>6759.25</v>
      </c>
      <c r="D49" s="340">
        <v>1.2</v>
      </c>
      <c r="E49" s="386">
        <v>2.33</v>
      </c>
    </row>
    <row r="50" spans="1:7" ht="16.5" customHeight="1" x14ac:dyDescent="0.3">
      <c r="A50" s="17">
        <v>6</v>
      </c>
      <c r="B50" s="19">
        <v>17923168</v>
      </c>
      <c r="C50" s="19">
        <v>6744.63</v>
      </c>
      <c r="D50" s="340">
        <v>1.21</v>
      </c>
      <c r="E50" s="386">
        <v>2.33</v>
      </c>
    </row>
    <row r="51" spans="1:7" ht="16.5" customHeight="1" x14ac:dyDescent="0.3">
      <c r="A51" s="21" t="s">
        <v>17</v>
      </c>
      <c r="B51" s="22">
        <f>AVERAGE(B45:B50)</f>
        <v>18146648.666666668</v>
      </c>
      <c r="C51" s="23">
        <f>AVERAGE(C45:C50)</f>
        <v>6711.835</v>
      </c>
      <c r="D51" s="468">
        <f>AVERAGE(D45:D50)</f>
        <v>1.2166666666666668</v>
      </c>
      <c r="E51" s="469">
        <f>AVERAGE(E45:E50)</f>
        <v>2.3249999999999997</v>
      </c>
    </row>
    <row r="52" spans="1:7" ht="16.5" customHeight="1" x14ac:dyDescent="0.3">
      <c r="A52" s="25" t="s">
        <v>18</v>
      </c>
      <c r="B52" s="26">
        <f>(STDEV(B45:B50)/B51)</f>
        <v>7.5647054934166527E-3</v>
      </c>
      <c r="C52" s="27"/>
      <c r="D52" s="27"/>
      <c r="E52" s="28"/>
    </row>
    <row r="53" spans="1:7" s="118" customFormat="1" ht="16.5" customHeight="1" x14ac:dyDescent="0.3">
      <c r="A53" s="29" t="s">
        <v>19</v>
      </c>
      <c r="B53" s="30">
        <f>COUNT(B45:B50)</f>
        <v>6</v>
      </c>
      <c r="C53" s="31"/>
      <c r="D53" s="32"/>
      <c r="E53" s="33"/>
    </row>
    <row r="54" spans="1:7" s="118" customFormat="1" ht="15.75" customHeight="1" x14ac:dyDescent="0.3">
      <c r="A54" s="34"/>
      <c r="B54" s="34"/>
      <c r="C54" s="34"/>
      <c r="D54" s="34"/>
      <c r="E54" s="34"/>
    </row>
    <row r="55" spans="1:7" s="118" customFormat="1" ht="16.5" customHeight="1" x14ac:dyDescent="0.3">
      <c r="A55" s="11" t="s">
        <v>20</v>
      </c>
      <c r="B55" s="38" t="s">
        <v>21</v>
      </c>
      <c r="C55" s="37"/>
      <c r="D55" s="37"/>
      <c r="E55" s="37"/>
    </row>
    <row r="56" spans="1:7" ht="16.5" customHeight="1" x14ac:dyDescent="0.3">
      <c r="A56" s="11"/>
      <c r="B56" s="38" t="s">
        <v>134</v>
      </c>
      <c r="C56" s="37"/>
      <c r="D56" s="37"/>
      <c r="E56" s="37"/>
    </row>
    <row r="57" spans="1:7" ht="16.5" customHeight="1" x14ac:dyDescent="0.3">
      <c r="A57" s="11"/>
      <c r="B57" s="38" t="s">
        <v>23</v>
      </c>
      <c r="C57" s="37"/>
      <c r="D57" s="37"/>
      <c r="E57" s="37"/>
    </row>
    <row r="58" spans="1:7" ht="14.25" customHeight="1" thickBot="1" x14ac:dyDescent="0.35">
      <c r="A58" s="106"/>
      <c r="B58" s="117"/>
      <c r="D58" s="41"/>
      <c r="F58" s="42"/>
      <c r="G58" s="42"/>
    </row>
    <row r="59" spans="1:7" ht="15" customHeight="1" x14ac:dyDescent="0.3">
      <c r="B59" s="350" t="s">
        <v>24</v>
      </c>
      <c r="C59" s="350"/>
      <c r="E59" s="116" t="s">
        <v>25</v>
      </c>
      <c r="F59" s="109"/>
      <c r="G59" s="116" t="s">
        <v>26</v>
      </c>
    </row>
    <row r="60" spans="1:7" ht="15" customHeight="1" x14ac:dyDescent="0.3">
      <c r="A60" s="115" t="s">
        <v>27</v>
      </c>
      <c r="B60" s="112"/>
      <c r="C60" s="112"/>
      <c r="E60" s="112"/>
      <c r="G60" s="112"/>
    </row>
    <row r="61" spans="1:7" ht="15" customHeight="1" x14ac:dyDescent="0.3">
      <c r="A61" s="115" t="s">
        <v>28</v>
      </c>
      <c r="B61" s="113"/>
      <c r="C61" s="113"/>
      <c r="E61" s="113"/>
      <c r="G61" s="114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3"/>
  <sheetViews>
    <sheetView topLeftCell="A30" workbookViewId="0">
      <selection activeCell="D43" sqref="D43"/>
    </sheetView>
  </sheetViews>
  <sheetFormatPr defaultColWidth="9.109375" defaultRowHeight="15.6" x14ac:dyDescent="0.3"/>
  <cols>
    <col min="1" max="1" width="13.109375" style="389" customWidth="1"/>
    <col min="2" max="2" width="17.88671875" style="390" customWidth="1"/>
    <col min="3" max="3" width="18.88671875" style="389" customWidth="1"/>
    <col min="4" max="4" width="19.6640625" style="391" customWidth="1"/>
    <col min="5" max="5" width="18.44140625" style="389" customWidth="1"/>
    <col min="6" max="6" width="6.44140625" style="1" customWidth="1"/>
    <col min="7" max="7" width="17.109375" style="1" customWidth="1"/>
    <col min="8" max="8" width="13.109375" style="1" customWidth="1"/>
    <col min="9" max="9" width="11" style="1" customWidth="1"/>
    <col min="10" max="10" width="15" style="1" customWidth="1"/>
    <col min="11" max="11" width="7.5546875" style="1" customWidth="1"/>
    <col min="12" max="12" width="13.109375" style="1" customWidth="1"/>
    <col min="13" max="13" width="11" style="1" customWidth="1"/>
    <col min="14" max="14" width="12.33203125" style="1" customWidth="1"/>
    <col min="15" max="15" width="6.5546875" style="1" customWidth="1"/>
    <col min="16" max="16" width="9.109375" style="1"/>
  </cols>
  <sheetData>
    <row r="1" spans="1:15" ht="13.8" x14ac:dyDescent="0.3">
      <c r="A1" s="65"/>
      <c r="B1" s="66"/>
      <c r="C1" s="65"/>
      <c r="D1" s="67"/>
      <c r="E1" s="68"/>
      <c r="F1" s="66"/>
      <c r="G1" s="68"/>
      <c r="H1" s="50"/>
      <c r="I1" s="51"/>
      <c r="J1" s="50"/>
      <c r="K1" s="59"/>
      <c r="L1" s="50"/>
      <c r="M1" s="51"/>
      <c r="N1" s="50"/>
      <c r="O1" s="51"/>
    </row>
    <row r="2" spans="1:15" ht="13.8" x14ac:dyDescent="0.3">
      <c r="A2" s="65"/>
      <c r="B2" s="66"/>
      <c r="C2" s="65"/>
      <c r="D2" s="67"/>
      <c r="E2" s="69"/>
      <c r="F2" s="66"/>
      <c r="G2" s="69"/>
      <c r="H2" s="52"/>
      <c r="I2" s="51"/>
      <c r="J2" s="52"/>
      <c r="K2" s="59"/>
      <c r="L2" s="52"/>
      <c r="M2" s="59"/>
      <c r="N2" s="52"/>
      <c r="O2" s="59"/>
    </row>
    <row r="3" spans="1:15" ht="13.8" x14ac:dyDescent="0.3">
      <c r="A3" s="65"/>
      <c r="B3" s="66"/>
      <c r="C3" s="65"/>
      <c r="D3" s="67"/>
      <c r="E3" s="69"/>
      <c r="F3" s="66"/>
      <c r="G3" s="69"/>
      <c r="H3" s="52"/>
      <c r="I3" s="51"/>
      <c r="J3" s="52"/>
      <c r="K3" s="59"/>
      <c r="L3" s="52"/>
      <c r="M3" s="59"/>
      <c r="N3" s="52"/>
      <c r="O3" s="59"/>
    </row>
    <row r="4" spans="1:15" ht="13.8" x14ac:dyDescent="0.3">
      <c r="A4" s="65"/>
      <c r="B4" s="66"/>
      <c r="C4" s="65"/>
      <c r="D4" s="67"/>
      <c r="E4" s="69"/>
      <c r="F4" s="66"/>
      <c r="G4" s="69"/>
      <c r="H4" s="52"/>
      <c r="I4" s="51"/>
      <c r="J4" s="52"/>
      <c r="K4" s="59"/>
      <c r="L4" s="52"/>
      <c r="M4" s="59"/>
      <c r="N4" s="52"/>
      <c r="O4" s="59"/>
    </row>
    <row r="5" spans="1:15" ht="13.8" x14ac:dyDescent="0.3">
      <c r="A5" s="65"/>
      <c r="B5" s="66"/>
      <c r="C5" s="65"/>
      <c r="D5" s="67"/>
      <c r="E5" s="69"/>
      <c r="F5" s="66"/>
      <c r="G5" s="69"/>
      <c r="H5" s="52"/>
      <c r="I5" s="51"/>
      <c r="J5" s="52"/>
      <c r="K5" s="59"/>
      <c r="L5" s="52"/>
      <c r="M5" s="59"/>
      <c r="N5" s="52"/>
      <c r="O5" s="59"/>
    </row>
    <row r="6" spans="1:15" ht="13.8" x14ac:dyDescent="0.3">
      <c r="A6" s="65"/>
      <c r="B6" s="66"/>
      <c r="C6" s="65"/>
      <c r="D6" s="67"/>
      <c r="E6" s="69"/>
      <c r="F6" s="66"/>
      <c r="G6" s="69"/>
      <c r="H6" s="52"/>
      <c r="I6" s="51"/>
      <c r="J6" s="52"/>
      <c r="K6" s="59"/>
      <c r="L6" s="52"/>
      <c r="M6" s="59"/>
      <c r="N6" s="52"/>
      <c r="O6" s="59"/>
    </row>
    <row r="7" spans="1:15" ht="13.8" x14ac:dyDescent="0.3">
      <c r="A7" s="65"/>
      <c r="B7" s="66"/>
      <c r="C7" s="65"/>
      <c r="D7" s="67"/>
      <c r="E7" s="69"/>
      <c r="F7" s="66"/>
      <c r="G7" s="69"/>
      <c r="H7" s="52"/>
      <c r="I7" s="51"/>
      <c r="J7" s="52"/>
      <c r="K7" s="59"/>
      <c r="L7" s="52"/>
      <c r="M7" s="59"/>
      <c r="N7" s="52"/>
      <c r="O7" s="59"/>
    </row>
    <row r="8" spans="1:15" ht="19.5" customHeight="1" x14ac:dyDescent="0.3">
      <c r="A8" s="356" t="s">
        <v>29</v>
      </c>
      <c r="B8" s="356"/>
      <c r="C8" s="356"/>
      <c r="D8" s="356"/>
      <c r="E8" s="356"/>
      <c r="F8" s="356"/>
      <c r="G8" s="356"/>
      <c r="H8" s="52"/>
      <c r="I8" s="51"/>
      <c r="J8" s="52"/>
      <c r="K8" s="59"/>
      <c r="L8" s="52"/>
      <c r="M8" s="59"/>
      <c r="N8" s="52"/>
      <c r="O8" s="59"/>
    </row>
    <row r="9" spans="1:15" ht="19.5" customHeight="1" x14ac:dyDescent="0.3">
      <c r="A9" s="70"/>
      <c r="B9" s="70"/>
      <c r="C9" s="70"/>
      <c r="D9" s="70"/>
      <c r="E9" s="70"/>
      <c r="F9" s="70"/>
      <c r="G9" s="70"/>
      <c r="H9" s="52"/>
      <c r="I9" s="51"/>
      <c r="J9" s="52"/>
      <c r="K9" s="59"/>
      <c r="L9" s="52"/>
      <c r="M9" s="59"/>
      <c r="N9" s="52"/>
      <c r="O9" s="59"/>
    </row>
    <row r="10" spans="1:15" ht="16.5" customHeight="1" x14ac:dyDescent="0.3">
      <c r="A10" s="357" t="s">
        <v>30</v>
      </c>
      <c r="B10" s="357"/>
      <c r="C10" s="357"/>
      <c r="D10" s="357"/>
      <c r="E10" s="357"/>
      <c r="F10" s="357"/>
      <c r="G10" s="357"/>
      <c r="H10" s="52"/>
      <c r="I10" s="51"/>
      <c r="J10" s="52"/>
      <c r="K10" s="59"/>
      <c r="L10" s="52"/>
      <c r="M10" s="59"/>
      <c r="N10" s="52"/>
      <c r="O10" s="59"/>
    </row>
    <row r="11" spans="1:15" ht="15" customHeight="1" x14ac:dyDescent="0.3">
      <c r="A11" s="351" t="s">
        <v>31</v>
      </c>
      <c r="B11" s="351"/>
      <c r="C11" s="71" t="s">
        <v>128</v>
      </c>
      <c r="D11" s="69"/>
      <c r="E11" s="52"/>
      <c r="F11" s="51"/>
      <c r="G11" s="52"/>
      <c r="H11" s="52"/>
      <c r="I11" s="51"/>
      <c r="J11" s="52"/>
      <c r="K11" s="59"/>
      <c r="L11" s="52"/>
      <c r="M11" s="59"/>
      <c r="N11" s="52"/>
      <c r="O11" s="59"/>
    </row>
    <row r="12" spans="1:15" ht="15" customHeight="1" x14ac:dyDescent="0.3">
      <c r="A12" s="351" t="s">
        <v>32</v>
      </c>
      <c r="B12" s="351"/>
      <c r="C12" s="71" t="s">
        <v>6</v>
      </c>
      <c r="D12" s="69"/>
      <c r="E12" s="52"/>
      <c r="F12" s="51"/>
      <c r="G12" s="52"/>
      <c r="H12" s="52"/>
      <c r="I12" s="51"/>
      <c r="J12" s="52"/>
      <c r="K12" s="59"/>
      <c r="L12" s="52"/>
      <c r="M12" s="59"/>
      <c r="N12" s="52"/>
      <c r="O12" s="59"/>
    </row>
    <row r="13" spans="1:15" ht="15" customHeight="1" x14ac:dyDescent="0.3">
      <c r="A13" s="351" t="s">
        <v>33</v>
      </c>
      <c r="B13" s="351"/>
      <c r="C13" s="71" t="s">
        <v>127</v>
      </c>
      <c r="D13" s="69"/>
      <c r="E13" s="52"/>
      <c r="F13" s="51"/>
      <c r="G13" s="52"/>
      <c r="H13" s="52"/>
      <c r="I13" s="51"/>
      <c r="J13" s="52"/>
      <c r="K13" s="59"/>
      <c r="L13" s="52"/>
      <c r="M13" s="59"/>
      <c r="N13" s="52"/>
      <c r="O13" s="59"/>
    </row>
    <row r="14" spans="1:15" ht="15" customHeight="1" x14ac:dyDescent="0.3">
      <c r="A14" s="351" t="s">
        <v>34</v>
      </c>
      <c r="B14" s="351"/>
      <c r="C14" s="355" t="s">
        <v>10</v>
      </c>
      <c r="D14" s="355"/>
      <c r="E14" s="355"/>
      <c r="F14" s="355"/>
      <c r="G14" s="355"/>
      <c r="H14" s="52"/>
      <c r="I14" s="51"/>
      <c r="J14" s="52"/>
      <c r="K14" s="59"/>
      <c r="L14" s="52"/>
      <c r="M14" s="59"/>
      <c r="N14" s="52"/>
      <c r="O14" s="59"/>
    </row>
    <row r="15" spans="1:15" ht="15" customHeight="1" x14ac:dyDescent="0.3">
      <c r="A15" s="351" t="s">
        <v>35</v>
      </c>
      <c r="B15" s="351"/>
      <c r="C15" s="72" t="s">
        <v>11</v>
      </c>
      <c r="D15" s="71"/>
      <c r="E15" s="52"/>
      <c r="F15" s="51"/>
      <c r="G15" s="52"/>
      <c r="H15" s="52"/>
      <c r="I15" s="51"/>
      <c r="J15" s="52"/>
      <c r="K15" s="59"/>
      <c r="L15" s="52"/>
      <c r="M15" s="59"/>
      <c r="N15" s="52"/>
      <c r="O15" s="59"/>
    </row>
    <row r="16" spans="1:15" ht="15" customHeight="1" x14ac:dyDescent="0.3">
      <c r="A16" s="351" t="s">
        <v>36</v>
      </c>
      <c r="B16" s="351"/>
      <c r="C16" s="72" t="s">
        <v>37</v>
      </c>
      <c r="D16" s="71"/>
      <c r="E16" s="52"/>
      <c r="F16" s="51"/>
      <c r="G16" s="52"/>
      <c r="H16" s="52"/>
      <c r="I16" s="51"/>
      <c r="J16" s="52"/>
      <c r="K16" s="59"/>
      <c r="L16" s="52"/>
      <c r="M16" s="59"/>
      <c r="N16" s="52"/>
      <c r="O16" s="59"/>
    </row>
    <row r="17" spans="1:15" ht="13.8" x14ac:dyDescent="0.3">
      <c r="A17" s="118"/>
      <c r="B17" s="118"/>
      <c r="C17" s="118"/>
      <c r="D17" s="71"/>
      <c r="E17" s="52"/>
      <c r="F17" s="51"/>
      <c r="G17" s="52"/>
      <c r="H17" s="52"/>
      <c r="I17" s="51"/>
      <c r="J17" s="52"/>
      <c r="K17" s="59"/>
      <c r="L17" s="52"/>
      <c r="M17" s="59"/>
      <c r="N17" s="52"/>
      <c r="O17" s="59"/>
    </row>
    <row r="18" spans="1:15" ht="15" customHeight="1" x14ac:dyDescent="0.3">
      <c r="A18" s="352" t="s">
        <v>1</v>
      </c>
      <c r="B18" s="352"/>
      <c r="C18" s="73" t="s">
        <v>38</v>
      </c>
      <c r="D18" s="71"/>
      <c r="E18" s="52"/>
      <c r="F18" s="51"/>
      <c r="G18" s="52"/>
      <c r="H18" s="52"/>
      <c r="I18" s="51"/>
      <c r="J18" s="52"/>
      <c r="K18" s="59"/>
      <c r="L18" s="52"/>
      <c r="M18" s="59"/>
      <c r="N18" s="52"/>
      <c r="O18" s="59"/>
    </row>
    <row r="19" spans="1:15" ht="15.75" customHeight="1" x14ac:dyDescent="0.3">
      <c r="A19" s="74"/>
      <c r="B19" s="71"/>
      <c r="C19" s="20"/>
      <c r="D19" s="71"/>
      <c r="E19" s="52"/>
      <c r="F19" s="51"/>
      <c r="G19" s="52"/>
      <c r="H19" s="52"/>
      <c r="I19" s="51"/>
      <c r="J19" s="52"/>
      <c r="K19" s="59"/>
      <c r="L19" s="52"/>
      <c r="M19" s="59"/>
      <c r="N19" s="52"/>
      <c r="O19" s="59"/>
    </row>
    <row r="20" spans="1:15" ht="15.75" customHeight="1" x14ac:dyDescent="0.3">
      <c r="A20" s="75" t="s">
        <v>39</v>
      </c>
      <c r="B20" s="76" t="s">
        <v>40</v>
      </c>
      <c r="C20" s="77" t="s">
        <v>41</v>
      </c>
      <c r="D20" s="75" t="s">
        <v>42</v>
      </c>
      <c r="E20" s="78" t="s">
        <v>43</v>
      </c>
      <c r="G20" s="52"/>
      <c r="H20" s="60"/>
      <c r="I20" s="51"/>
      <c r="J20" s="52"/>
      <c r="K20" s="59"/>
      <c r="L20" s="60"/>
      <c r="M20" s="59"/>
      <c r="N20" s="60"/>
      <c r="O20" s="59"/>
    </row>
    <row r="21" spans="1:15" ht="13.8" x14ac:dyDescent="0.3">
      <c r="A21" s="79">
        <v>1</v>
      </c>
      <c r="B21" s="80">
        <v>348.64</v>
      </c>
      <c r="C21" s="81">
        <v>64.31</v>
      </c>
      <c r="D21" s="82">
        <f t="shared" ref="D21:D40" si="0">B21-C21</f>
        <v>284.33</v>
      </c>
      <c r="E21" s="83">
        <f t="shared" ref="E21:E40" si="1">(D21-$D$43)/$D$43</f>
        <v>-1.7904173725923098E-2</v>
      </c>
      <c r="G21" s="52"/>
      <c r="H21" s="60"/>
      <c r="I21" s="51"/>
      <c r="J21" s="52"/>
      <c r="K21" s="59"/>
      <c r="L21" s="60"/>
      <c r="M21" s="59"/>
      <c r="N21" s="60"/>
      <c r="O21" s="59"/>
    </row>
    <row r="22" spans="1:15" ht="13.8" x14ac:dyDescent="0.3">
      <c r="A22" s="84">
        <v>2</v>
      </c>
      <c r="B22" s="85">
        <v>353.82</v>
      </c>
      <c r="C22" s="86">
        <v>63.54</v>
      </c>
      <c r="D22" s="87">
        <f t="shared" si="0"/>
        <v>290.27999999999997</v>
      </c>
      <c r="E22" s="83">
        <f t="shared" si="1"/>
        <v>2.647544933137663E-3</v>
      </c>
      <c r="G22" s="52"/>
      <c r="H22" s="60"/>
      <c r="I22" s="51"/>
      <c r="J22" s="52"/>
      <c r="K22" s="59"/>
      <c r="L22" s="60"/>
      <c r="M22" s="59"/>
      <c r="N22" s="60"/>
      <c r="O22" s="59"/>
    </row>
    <row r="23" spans="1:15" ht="13.8" x14ac:dyDescent="0.3">
      <c r="A23" s="84">
        <v>3</v>
      </c>
      <c r="B23" s="85">
        <v>365.22</v>
      </c>
      <c r="C23" s="86">
        <v>64.08</v>
      </c>
      <c r="D23" s="87">
        <f t="shared" si="0"/>
        <v>301.14000000000004</v>
      </c>
      <c r="E23" s="83">
        <f t="shared" si="1"/>
        <v>4.0158749073877453E-2</v>
      </c>
      <c r="G23" s="52"/>
      <c r="H23" s="60"/>
      <c r="I23" s="51"/>
      <c r="J23" s="52"/>
      <c r="K23" s="59"/>
      <c r="L23" s="60"/>
      <c r="M23" s="59"/>
      <c r="N23" s="60"/>
      <c r="O23" s="59"/>
    </row>
    <row r="24" spans="1:15" ht="13.8" x14ac:dyDescent="0.3">
      <c r="A24" s="84">
        <v>4</v>
      </c>
      <c r="B24" s="85">
        <v>357.32</v>
      </c>
      <c r="C24" s="86">
        <v>64.099999999999994</v>
      </c>
      <c r="D24" s="87">
        <f t="shared" si="0"/>
        <v>293.22000000000003</v>
      </c>
      <c r="E24" s="83">
        <f t="shared" si="1"/>
        <v>1.2802511799967895E-2</v>
      </c>
      <c r="G24" s="52"/>
      <c r="H24" s="60"/>
      <c r="I24" s="51"/>
      <c r="J24" s="52"/>
      <c r="K24" s="59"/>
      <c r="L24" s="60"/>
      <c r="M24" s="59"/>
      <c r="N24" s="60"/>
      <c r="O24" s="59"/>
    </row>
    <row r="25" spans="1:15" ht="13.8" x14ac:dyDescent="0.3">
      <c r="A25" s="84">
        <v>5</v>
      </c>
      <c r="B25" s="85">
        <v>359.96</v>
      </c>
      <c r="C25" s="86">
        <v>66.150000000000006</v>
      </c>
      <c r="D25" s="87">
        <f t="shared" si="0"/>
        <v>293.80999999999995</v>
      </c>
      <c r="E25" s="83">
        <f t="shared" si="1"/>
        <v>1.4840413314059355E-2</v>
      </c>
      <c r="G25" s="52"/>
      <c r="H25" s="60"/>
      <c r="I25" s="51"/>
      <c r="J25" s="52"/>
      <c r="K25" s="59"/>
      <c r="L25" s="60"/>
      <c r="M25" s="59"/>
      <c r="N25" s="60"/>
      <c r="O25" s="59"/>
    </row>
    <row r="26" spans="1:15" ht="13.8" x14ac:dyDescent="0.3">
      <c r="A26" s="84">
        <v>6</v>
      </c>
      <c r="B26" s="85">
        <v>345.34</v>
      </c>
      <c r="C26" s="86">
        <v>61.49</v>
      </c>
      <c r="D26" s="87">
        <f t="shared" si="0"/>
        <v>283.84999999999997</v>
      </c>
      <c r="E26" s="83">
        <f t="shared" si="1"/>
        <v>-1.9562127500099495E-2</v>
      </c>
      <c r="G26" s="52"/>
      <c r="H26" s="60"/>
      <c r="I26" s="51"/>
      <c r="J26" s="52"/>
      <c r="K26" s="59"/>
      <c r="L26" s="60"/>
      <c r="M26" s="59"/>
      <c r="N26" s="60"/>
      <c r="O26" s="59"/>
    </row>
    <row r="27" spans="1:15" ht="13.8" x14ac:dyDescent="0.3">
      <c r="A27" s="84">
        <v>7</v>
      </c>
      <c r="B27" s="85">
        <v>354.16</v>
      </c>
      <c r="C27" s="86">
        <v>63.05</v>
      </c>
      <c r="D27" s="87">
        <f t="shared" si="0"/>
        <v>291.11</v>
      </c>
      <c r="E27" s="83">
        <f t="shared" si="1"/>
        <v>5.5144233343177151E-3</v>
      </c>
      <c r="G27" s="52"/>
      <c r="H27" s="60"/>
      <c r="I27" s="51"/>
      <c r="J27" s="52"/>
      <c r="K27" s="59"/>
      <c r="L27" s="60"/>
      <c r="M27" s="59"/>
      <c r="N27" s="60"/>
      <c r="O27" s="59"/>
    </row>
    <row r="28" spans="1:15" ht="13.8" x14ac:dyDescent="0.3">
      <c r="A28" s="84">
        <v>8</v>
      </c>
      <c r="B28" s="85">
        <v>343.76</v>
      </c>
      <c r="C28" s="86">
        <v>61.68</v>
      </c>
      <c r="D28" s="87">
        <f t="shared" si="0"/>
        <v>282.08</v>
      </c>
      <c r="E28" s="83">
        <f t="shared" si="1"/>
        <v>-2.5675832042374662E-2</v>
      </c>
      <c r="G28" s="52"/>
      <c r="H28" s="60"/>
      <c r="I28" s="51"/>
      <c r="J28" s="52"/>
      <c r="K28" s="59"/>
      <c r="L28" s="60"/>
      <c r="M28" s="59"/>
      <c r="N28" s="60"/>
      <c r="O28" s="59"/>
    </row>
    <row r="29" spans="1:15" ht="13.8" x14ac:dyDescent="0.3">
      <c r="A29" s="84">
        <v>9</v>
      </c>
      <c r="B29" s="85">
        <v>375.06</v>
      </c>
      <c r="C29" s="86">
        <v>64.760000000000005</v>
      </c>
      <c r="D29" s="87">
        <f t="shared" si="0"/>
        <v>310.3</v>
      </c>
      <c r="E29" s="83">
        <f t="shared" si="1"/>
        <v>7.1798033597742381E-2</v>
      </c>
      <c r="G29" s="52"/>
      <c r="H29" s="60"/>
      <c r="I29" s="51"/>
      <c r="J29" s="52"/>
      <c r="K29" s="59"/>
      <c r="L29" s="60"/>
      <c r="M29" s="59"/>
      <c r="N29" s="60"/>
      <c r="O29" s="59"/>
    </row>
    <row r="30" spans="1:15" ht="13.8" x14ac:dyDescent="0.3">
      <c r="A30" s="84">
        <v>10</v>
      </c>
      <c r="B30" s="88">
        <v>342.04</v>
      </c>
      <c r="C30" s="86">
        <v>64.150000000000006</v>
      </c>
      <c r="D30" s="87">
        <f t="shared" si="0"/>
        <v>277.89</v>
      </c>
      <c r="E30" s="83">
        <f t="shared" si="1"/>
        <v>-4.0148386862788904E-2</v>
      </c>
      <c r="G30" s="52"/>
      <c r="H30" s="60"/>
      <c r="I30" s="51"/>
      <c r="J30" s="52"/>
      <c r="K30" s="59"/>
      <c r="L30" s="60"/>
      <c r="M30" s="59"/>
      <c r="N30" s="60"/>
      <c r="O30" s="59"/>
    </row>
    <row r="31" spans="1:15" ht="13.8" x14ac:dyDescent="0.3">
      <c r="A31" s="84">
        <v>11</v>
      </c>
      <c r="B31" s="88">
        <v>359.82</v>
      </c>
      <c r="C31" s="86">
        <v>67.02</v>
      </c>
      <c r="D31" s="87">
        <f t="shared" si="0"/>
        <v>292.8</v>
      </c>
      <c r="E31" s="83">
        <f t="shared" si="1"/>
        <v>1.1351802247563549E-2</v>
      </c>
      <c r="G31" s="53"/>
      <c r="H31" s="53"/>
      <c r="I31" s="53"/>
      <c r="J31" s="53"/>
      <c r="K31" s="59"/>
      <c r="L31" s="53"/>
      <c r="M31" s="54"/>
      <c r="N31" s="53"/>
      <c r="O31" s="54"/>
    </row>
    <row r="32" spans="1:15" ht="13.8" x14ac:dyDescent="0.3">
      <c r="A32" s="84">
        <v>12</v>
      </c>
      <c r="B32" s="88">
        <v>349.08</v>
      </c>
      <c r="C32" s="86">
        <v>63.73</v>
      </c>
      <c r="D32" s="87">
        <f t="shared" si="0"/>
        <v>285.34999999999997</v>
      </c>
      <c r="E32" s="83">
        <f t="shared" si="1"/>
        <v>-1.4381021955798453E-2</v>
      </c>
      <c r="G32" s="53"/>
      <c r="H32" s="53"/>
      <c r="I32" s="53"/>
      <c r="J32" s="53"/>
      <c r="K32" s="59"/>
      <c r="L32" s="53"/>
      <c r="M32" s="53"/>
      <c r="N32" s="53"/>
      <c r="O32" s="53"/>
    </row>
    <row r="33" spans="1:15" ht="13.8" x14ac:dyDescent="0.3">
      <c r="A33" s="84">
        <v>13</v>
      </c>
      <c r="B33" s="88">
        <v>363.19</v>
      </c>
      <c r="C33" s="86">
        <v>63.88</v>
      </c>
      <c r="D33" s="87">
        <f t="shared" si="0"/>
        <v>299.31</v>
      </c>
      <c r="E33" s="83">
        <f t="shared" si="1"/>
        <v>3.3837800309830045E-2</v>
      </c>
      <c r="G33" s="55"/>
      <c r="H33" s="55"/>
      <c r="I33" s="55"/>
      <c r="J33" s="55"/>
      <c r="K33" s="61"/>
      <c r="L33" s="55"/>
      <c r="M33" s="55"/>
      <c r="N33" s="56"/>
      <c r="O33" s="55"/>
    </row>
    <row r="34" spans="1:15" ht="13.8" x14ac:dyDescent="0.3">
      <c r="A34" s="84">
        <v>14</v>
      </c>
      <c r="B34" s="88">
        <v>342.71</v>
      </c>
      <c r="C34" s="86">
        <v>62.35</v>
      </c>
      <c r="D34" s="87">
        <f t="shared" si="0"/>
        <v>280.35999999999996</v>
      </c>
      <c r="E34" s="83">
        <f t="shared" si="1"/>
        <v>-3.1616833066506617E-2</v>
      </c>
      <c r="G34" s="57"/>
      <c r="H34" s="62"/>
      <c r="I34" s="62"/>
      <c r="J34" s="57"/>
      <c r="K34" s="63"/>
      <c r="L34" s="58"/>
      <c r="M34" s="62"/>
      <c r="N34" s="58"/>
      <c r="O34" s="62"/>
    </row>
    <row r="35" spans="1:15" ht="13.8" x14ac:dyDescent="0.3">
      <c r="A35" s="84">
        <v>15</v>
      </c>
      <c r="B35" s="88">
        <v>354.76</v>
      </c>
      <c r="C35" s="86">
        <v>59.97</v>
      </c>
      <c r="D35" s="87">
        <f t="shared" si="0"/>
        <v>294.78999999999996</v>
      </c>
      <c r="E35" s="83">
        <f t="shared" si="1"/>
        <v>1.8225402269669434E-2</v>
      </c>
      <c r="G35" s="57"/>
      <c r="J35" s="57"/>
      <c r="K35" s="63"/>
      <c r="L35" s="58"/>
      <c r="N35" s="58"/>
    </row>
    <row r="36" spans="1:15" ht="13.8" x14ac:dyDescent="0.3">
      <c r="A36" s="84">
        <v>16</v>
      </c>
      <c r="B36" s="88">
        <v>353.55</v>
      </c>
      <c r="C36" s="86">
        <v>61.95</v>
      </c>
      <c r="D36" s="87">
        <f t="shared" si="0"/>
        <v>291.60000000000002</v>
      </c>
      <c r="E36" s="83">
        <f t="shared" si="1"/>
        <v>7.2069178121227538E-3</v>
      </c>
      <c r="G36" s="64"/>
      <c r="H36" s="64"/>
    </row>
    <row r="37" spans="1:15" ht="13.8" x14ac:dyDescent="0.3">
      <c r="A37" s="84">
        <v>17</v>
      </c>
      <c r="B37" s="88">
        <v>347.26</v>
      </c>
      <c r="C37" s="86">
        <v>63.18</v>
      </c>
      <c r="D37" s="87">
        <f t="shared" si="0"/>
        <v>284.08</v>
      </c>
      <c r="E37" s="83">
        <f t="shared" si="1"/>
        <v>-1.876769131663994E-2</v>
      </c>
    </row>
    <row r="38" spans="1:15" ht="13.8" x14ac:dyDescent="0.3">
      <c r="A38" s="84">
        <v>18</v>
      </c>
      <c r="B38" s="88">
        <v>346.49</v>
      </c>
      <c r="C38" s="86">
        <v>60.15</v>
      </c>
      <c r="D38" s="87">
        <f t="shared" si="0"/>
        <v>286.34000000000003</v>
      </c>
      <c r="E38" s="83">
        <f t="shared" si="1"/>
        <v>-1.0961492296559537E-2</v>
      </c>
    </row>
    <row r="39" spans="1:15" ht="13.8" x14ac:dyDescent="0.3">
      <c r="A39" s="84">
        <v>19</v>
      </c>
      <c r="B39" s="88">
        <v>334.75</v>
      </c>
      <c r="C39" s="86">
        <v>59.91</v>
      </c>
      <c r="D39" s="87">
        <f t="shared" si="0"/>
        <v>274.84000000000003</v>
      </c>
      <c r="E39" s="83">
        <f t="shared" si="1"/>
        <v>-5.0683301469534196E-2</v>
      </c>
    </row>
    <row r="40" spans="1:15" ht="14.25" customHeight="1" x14ac:dyDescent="0.3">
      <c r="A40" s="89">
        <v>20</v>
      </c>
      <c r="B40" s="90">
        <v>355.82</v>
      </c>
      <c r="C40" s="91">
        <v>63.03</v>
      </c>
      <c r="D40" s="92">
        <f t="shared" si="0"/>
        <v>292.78999999999996</v>
      </c>
      <c r="E40" s="93">
        <f t="shared" si="1"/>
        <v>1.131726154393471E-2</v>
      </c>
    </row>
    <row r="41" spans="1:15" ht="14.25" customHeight="1" x14ac:dyDescent="0.3">
      <c r="A41" s="20"/>
      <c r="B41" s="71"/>
      <c r="C41" s="20"/>
      <c r="D41" s="59"/>
      <c r="E41" s="20"/>
      <c r="G41" s="52"/>
    </row>
    <row r="42" spans="1:15" ht="14.4" x14ac:dyDescent="0.3">
      <c r="A42" s="393" t="s">
        <v>44</v>
      </c>
      <c r="B42" s="94">
        <f>SUM(B21:B40)</f>
        <v>7052.75</v>
      </c>
      <c r="C42" s="95">
        <f>SUM(C21:C40)</f>
        <v>1262.4800000000002</v>
      </c>
      <c r="D42" s="96">
        <f>SUM(D21:D40)</f>
        <v>5790.27</v>
      </c>
      <c r="E42" s="20"/>
    </row>
    <row r="43" spans="1:15" ht="15.75" customHeight="1" x14ac:dyDescent="0.3">
      <c r="A43" s="394" t="s">
        <v>45</v>
      </c>
      <c r="B43" s="97">
        <f>AVERAGE(B21:B40)</f>
        <v>352.63749999999999</v>
      </c>
      <c r="C43" s="98">
        <f>AVERAGE(C21:C40)</f>
        <v>63.124000000000009</v>
      </c>
      <c r="D43" s="99">
        <f>AVERAGE(D21:D40)</f>
        <v>289.51350000000002</v>
      </c>
      <c r="E43" s="20"/>
    </row>
    <row r="44" spans="1:15" ht="14.4" x14ac:dyDescent="0.3">
      <c r="A44" s="65"/>
      <c r="B44" s="100"/>
      <c r="C44" s="100"/>
      <c r="D44" s="71"/>
      <c r="E44" s="20"/>
    </row>
    <row r="45" spans="1:15" ht="14.25" customHeight="1" x14ac:dyDescent="0.3">
      <c r="A45" s="65"/>
      <c r="B45" s="65"/>
      <c r="C45" s="65"/>
      <c r="D45" s="71"/>
      <c r="E45" s="20"/>
    </row>
    <row r="46" spans="1:15" ht="30.75" customHeight="1" x14ac:dyDescent="0.3">
      <c r="A46" s="20"/>
      <c r="B46" s="101" t="s">
        <v>45</v>
      </c>
      <c r="C46" s="102" t="s">
        <v>46</v>
      </c>
      <c r="D46" s="21"/>
      <c r="E46" s="20"/>
    </row>
    <row r="47" spans="1:15" ht="15.75" customHeight="1" x14ac:dyDescent="0.3">
      <c r="A47" s="20"/>
      <c r="B47" s="353">
        <f>D43</f>
        <v>289.51350000000002</v>
      </c>
      <c r="C47" s="103">
        <f>-(IF(D43&gt;300, 7.5%, 10%))</f>
        <v>-0.1</v>
      </c>
      <c r="D47" s="104">
        <f>IF(D43&lt;300, D43*0.9, D43*0.925)</f>
        <v>260.56215000000003</v>
      </c>
      <c r="E47" s="20"/>
    </row>
    <row r="48" spans="1:15" ht="15.75" customHeight="1" x14ac:dyDescent="0.3">
      <c r="A48" s="20"/>
      <c r="B48" s="354"/>
      <c r="C48" s="105">
        <f>+(IF(D43&gt;300, 7.5%, 10%))</f>
        <v>0.1</v>
      </c>
      <c r="D48" s="104">
        <f>IF(D43&lt;300, D43*1.1, D43*1.075)</f>
        <v>318.46485000000007</v>
      </c>
      <c r="E48" s="20"/>
    </row>
    <row r="49" spans="1:16" ht="14.25" customHeight="1" x14ac:dyDescent="0.3">
      <c r="A49" s="106"/>
      <c r="B49" s="3"/>
      <c r="C49" s="20"/>
      <c r="D49" s="107"/>
      <c r="E49" s="20"/>
    </row>
    <row r="50" spans="1:16" ht="15" customHeight="1" x14ac:dyDescent="0.3">
      <c r="A50" s="20"/>
      <c r="B50" s="350" t="s">
        <v>24</v>
      </c>
      <c r="C50" s="350"/>
      <c r="D50" s="71"/>
      <c r="E50" s="108" t="s">
        <v>25</v>
      </c>
      <c r="F50" s="109"/>
      <c r="G50" s="108" t="s">
        <v>26</v>
      </c>
    </row>
    <row r="51" spans="1:16" ht="15" customHeight="1" x14ac:dyDescent="0.3">
      <c r="A51" s="110" t="s">
        <v>27</v>
      </c>
      <c r="B51" s="111"/>
      <c r="C51" s="111"/>
      <c r="D51" s="71"/>
      <c r="E51" s="111"/>
      <c r="F51" s="65"/>
      <c r="G51" s="112"/>
    </row>
    <row r="52" spans="1:16" s="42" customFormat="1" ht="15" customHeight="1" x14ac:dyDescent="0.3">
      <c r="A52" s="346"/>
      <c r="B52" s="392"/>
      <c r="C52" s="392"/>
      <c r="D52" s="118"/>
      <c r="E52" s="392"/>
      <c r="F52" s="118"/>
      <c r="G52" s="112"/>
      <c r="H52" s="74"/>
      <c r="I52" s="74"/>
      <c r="J52" s="74"/>
      <c r="K52" s="74"/>
      <c r="L52" s="74"/>
      <c r="M52" s="74"/>
      <c r="N52" s="74"/>
      <c r="O52" s="74"/>
      <c r="P52" s="74"/>
    </row>
    <row r="53" spans="1:16" ht="15" customHeight="1" x14ac:dyDescent="0.3">
      <c r="A53" s="110" t="s">
        <v>28</v>
      </c>
      <c r="B53" s="388"/>
      <c r="C53" s="388"/>
      <c r="D53" s="71"/>
      <c r="E53" s="388"/>
      <c r="F53" s="65"/>
      <c r="G53" s="114"/>
    </row>
  </sheetData>
  <sheetProtection formatColumns="0" formatRows="0" insertColumns="0" insertHyperlinks="0" deleteColumns="0" deleteRows="0" autoFilter="0" pivotTables="0"/>
  <mergeCells count="12">
    <mergeCell ref="A14:B14"/>
    <mergeCell ref="C14:G14"/>
    <mergeCell ref="A8:G8"/>
    <mergeCell ref="A10:G10"/>
    <mergeCell ref="A11:B11"/>
    <mergeCell ref="A12:B12"/>
    <mergeCell ref="A13:B13"/>
    <mergeCell ref="A15:B15"/>
    <mergeCell ref="A16:B16"/>
    <mergeCell ref="A18:B18"/>
    <mergeCell ref="B47:B48"/>
    <mergeCell ref="B50:C50"/>
  </mergeCells>
  <conditionalFormatting sqref="E21">
    <cfRule type="cellIs" dxfId="22" priority="1" operator="notBetween">
      <formula>IF(+$D$43&lt;300, -10.5%, -7.5%)</formula>
      <formula>IF(+$D$43&lt;300, 10.5%, 7.5%)</formula>
    </cfRule>
  </conditionalFormatting>
  <conditionalFormatting sqref="E22">
    <cfRule type="cellIs" dxfId="21" priority="2" operator="notBetween">
      <formula>IF(+$D$43&lt;300, -10.5%, -7.5%)</formula>
      <formula>IF(+$D$43&lt;300, 10.5%, 7.5%)</formula>
    </cfRule>
  </conditionalFormatting>
  <conditionalFormatting sqref="E23">
    <cfRule type="cellIs" dxfId="20" priority="3" operator="notBetween">
      <formula>IF(+$D$43&lt;300, -10.5%, -7.5%)</formula>
      <formula>IF(+$D$43&lt;300, 10.5%, 7.5%)</formula>
    </cfRule>
  </conditionalFormatting>
  <conditionalFormatting sqref="E24">
    <cfRule type="cellIs" dxfId="19" priority="4" operator="notBetween">
      <formula>IF(+$D$43&lt;300, -10.5%, -7.5%)</formula>
      <formula>IF(+$D$43&lt;300, 10.5%, 7.5%)</formula>
    </cfRule>
  </conditionalFormatting>
  <conditionalFormatting sqref="E25">
    <cfRule type="cellIs" dxfId="18" priority="5" operator="notBetween">
      <formula>IF(+$D$43&lt;300, -10.5%, -7.5%)</formula>
      <formula>IF(+$D$43&lt;300, 10.5%, 7.5%)</formula>
    </cfRule>
  </conditionalFormatting>
  <conditionalFormatting sqref="E26">
    <cfRule type="cellIs" dxfId="17" priority="6" operator="notBetween">
      <formula>IF(+$D$43&lt;300, -10.5%, -7.5%)</formula>
      <formula>IF(+$D$43&lt;300, 10.5%, 7.5%)</formula>
    </cfRule>
  </conditionalFormatting>
  <conditionalFormatting sqref="E27">
    <cfRule type="cellIs" dxfId="16" priority="7" operator="notBetween">
      <formula>IF(+$D$43&lt;300, -10.5%, -7.5%)</formula>
      <formula>IF(+$D$43&lt;300, 10.5%, 7.5%)</formula>
    </cfRule>
  </conditionalFormatting>
  <conditionalFormatting sqref="E28">
    <cfRule type="cellIs" dxfId="15" priority="8" operator="notBetween">
      <formula>IF(+$D$43&lt;300, -10.5%, -7.5%)</formula>
      <formula>IF(+$D$43&lt;300, 10.5%, 7.5%)</formula>
    </cfRule>
  </conditionalFormatting>
  <conditionalFormatting sqref="E29">
    <cfRule type="cellIs" dxfId="14" priority="9" operator="notBetween">
      <formula>IF(+$D$43&lt;300, -10.5%, -7.5%)</formula>
      <formula>IF(+$D$43&lt;300, 10.5%, 7.5%)</formula>
    </cfRule>
  </conditionalFormatting>
  <conditionalFormatting sqref="E30">
    <cfRule type="cellIs" dxfId="13" priority="10" operator="notBetween">
      <formula>IF(+$D$43&lt;300, -10.5%, -7.5%)</formula>
      <formula>IF(+$D$43&lt;300, 10.5%, 7.5%)</formula>
    </cfRule>
  </conditionalFormatting>
  <conditionalFormatting sqref="E31">
    <cfRule type="cellIs" dxfId="12" priority="11" operator="notBetween">
      <formula>IF(+$D$43&lt;300, -10.5%, -7.5%)</formula>
      <formula>IF(+$D$43&lt;300, 10.5%, 7.5%)</formula>
    </cfRule>
  </conditionalFormatting>
  <conditionalFormatting sqref="E32">
    <cfRule type="cellIs" dxfId="11" priority="12" operator="notBetween">
      <formula>IF(+$D$43&lt;300, -10.5%, -7.5%)</formula>
      <formula>IF(+$D$43&lt;300, 10.5%, 7.5%)</formula>
    </cfRule>
  </conditionalFormatting>
  <conditionalFormatting sqref="E33">
    <cfRule type="cellIs" dxfId="10" priority="13" operator="notBetween">
      <formula>IF(+$D$43&lt;300, -10.5%, -7.5%)</formula>
      <formula>IF(+$D$43&lt;300, 10.5%, 7.5%)</formula>
    </cfRule>
  </conditionalFormatting>
  <conditionalFormatting sqref="E34">
    <cfRule type="cellIs" dxfId="9" priority="14" operator="notBetween">
      <formula>IF(+$D$43&lt;300, -10.5%, -7.5%)</formula>
      <formula>IF(+$D$43&lt;300, 10.5%, 7.5%)</formula>
    </cfRule>
  </conditionalFormatting>
  <conditionalFormatting sqref="E35">
    <cfRule type="cellIs" dxfId="8" priority="15" operator="notBetween">
      <formula>IF(+$D$43&lt;300, -10.5%, -7.5%)</formula>
      <formula>IF(+$D$43&lt;300, 10.5%, 7.5%)</formula>
    </cfRule>
  </conditionalFormatting>
  <conditionalFormatting sqref="E36">
    <cfRule type="cellIs" dxfId="7" priority="16" operator="notBetween">
      <formula>IF(+$D$43&lt;300, -10.5%, -7.5%)</formula>
      <formula>IF(+$D$43&lt;300, 10.5%, 7.5%)</formula>
    </cfRule>
  </conditionalFormatting>
  <conditionalFormatting sqref="E37">
    <cfRule type="cellIs" dxfId="6" priority="17" operator="notBetween">
      <formula>IF(+$D$43&lt;300, -10.5%, -7.5%)</formula>
      <formula>IF(+$D$43&lt;300, 10.5%, 7.5%)</formula>
    </cfRule>
  </conditionalFormatting>
  <conditionalFormatting sqref="E38">
    <cfRule type="cellIs" dxfId="5" priority="18" operator="notBetween">
      <formula>IF(+$D$43&lt;300, -10.5%, -7.5%)</formula>
      <formula>IF(+$D$43&lt;300, 10.5%, 7.5%)</formula>
    </cfRule>
  </conditionalFormatting>
  <conditionalFormatting sqref="E39">
    <cfRule type="cellIs" dxfId="4" priority="19" operator="notBetween">
      <formula>IF(+$D$43&lt;300, -10.5%, -7.5%)</formula>
      <formula>IF(+$D$43&lt;300, 10.5%, 7.5%)</formula>
    </cfRule>
  </conditionalFormatting>
  <conditionalFormatting sqref="E40">
    <cfRule type="cellIs" dxfId="3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  <pageSetup scale="8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0"/>
  <sheetViews>
    <sheetView tabSelected="1" view="pageBreakPreview" topLeftCell="A128" zoomScale="55" zoomScaleNormal="75" workbookViewId="0">
      <selection activeCell="H139" sqref="H139"/>
    </sheetView>
  </sheetViews>
  <sheetFormatPr defaultColWidth="9.109375" defaultRowHeight="14.4" x14ac:dyDescent="0.3"/>
  <cols>
    <col min="1" max="1" width="55.44140625" style="121" customWidth="1"/>
    <col min="2" max="2" width="33.6640625" style="121" customWidth="1"/>
    <col min="3" max="3" width="42.33203125" style="121" customWidth="1"/>
    <col min="4" max="4" width="30.5546875" style="121" customWidth="1"/>
    <col min="5" max="5" width="39.88671875" style="121" customWidth="1"/>
    <col min="6" max="6" width="30.6640625" style="121" customWidth="1"/>
    <col min="7" max="7" width="36.44140625" style="121" customWidth="1"/>
    <col min="8" max="8" width="41.109375" style="121" customWidth="1"/>
    <col min="9" max="9" width="30.44140625" style="120" customWidth="1"/>
    <col min="10" max="10" width="21.33203125" style="120" customWidth="1"/>
    <col min="11" max="11" width="9.109375" style="120" customWidth="1"/>
    <col min="12" max="16384" width="9.109375" style="122"/>
  </cols>
  <sheetData>
    <row r="1" spans="1:8" ht="13.8" x14ac:dyDescent="0.3">
      <c r="A1" s="382" t="s">
        <v>47</v>
      </c>
      <c r="B1" s="382"/>
      <c r="C1" s="382"/>
      <c r="D1" s="382"/>
      <c r="E1" s="382"/>
      <c r="F1" s="382"/>
      <c r="G1" s="382"/>
      <c r="H1" s="382"/>
    </row>
    <row r="2" spans="1:8" ht="13.8" x14ac:dyDescent="0.3">
      <c r="A2" s="382"/>
      <c r="B2" s="382"/>
      <c r="C2" s="382"/>
      <c r="D2" s="382"/>
      <c r="E2" s="382"/>
      <c r="F2" s="382"/>
      <c r="G2" s="382"/>
      <c r="H2" s="382"/>
    </row>
    <row r="3" spans="1:8" ht="13.8" x14ac:dyDescent="0.3">
      <c r="A3" s="382"/>
      <c r="B3" s="382"/>
      <c r="C3" s="382"/>
      <c r="D3" s="382"/>
      <c r="E3" s="382"/>
      <c r="F3" s="382"/>
      <c r="G3" s="382"/>
      <c r="H3" s="382"/>
    </row>
    <row r="4" spans="1:8" ht="13.8" x14ac:dyDescent="0.3">
      <c r="A4" s="382"/>
      <c r="B4" s="382"/>
      <c r="C4" s="382"/>
      <c r="D4" s="382"/>
      <c r="E4" s="382"/>
      <c r="F4" s="382"/>
      <c r="G4" s="382"/>
      <c r="H4" s="382"/>
    </row>
    <row r="5" spans="1:8" ht="13.8" x14ac:dyDescent="0.3">
      <c r="A5" s="382"/>
      <c r="B5" s="382"/>
      <c r="C5" s="382"/>
      <c r="D5" s="382"/>
      <c r="E5" s="382"/>
      <c r="F5" s="382"/>
      <c r="G5" s="382"/>
      <c r="H5" s="382"/>
    </row>
    <row r="6" spans="1:8" ht="13.8" x14ac:dyDescent="0.3">
      <c r="A6" s="382"/>
      <c r="B6" s="382"/>
      <c r="C6" s="382"/>
      <c r="D6" s="382"/>
      <c r="E6" s="382"/>
      <c r="F6" s="382"/>
      <c r="G6" s="382"/>
      <c r="H6" s="382"/>
    </row>
    <row r="7" spans="1:8" ht="13.8" x14ac:dyDescent="0.3">
      <c r="A7" s="382"/>
      <c r="B7" s="382"/>
      <c r="C7" s="382"/>
      <c r="D7" s="382"/>
      <c r="E7" s="382"/>
      <c r="F7" s="382"/>
      <c r="G7" s="382"/>
      <c r="H7" s="382"/>
    </row>
    <row r="8" spans="1:8" ht="13.8" x14ac:dyDescent="0.3">
      <c r="A8" s="383" t="s">
        <v>48</v>
      </c>
      <c r="B8" s="383"/>
      <c r="C8" s="383"/>
      <c r="D8" s="383"/>
      <c r="E8" s="383"/>
      <c r="F8" s="383"/>
      <c r="G8" s="383"/>
      <c r="H8" s="383"/>
    </row>
    <row r="9" spans="1:8" ht="13.8" x14ac:dyDescent="0.3">
      <c r="A9" s="383"/>
      <c r="B9" s="383"/>
      <c r="C9" s="383"/>
      <c r="D9" s="383"/>
      <c r="E9" s="383"/>
      <c r="F9" s="383"/>
      <c r="G9" s="383"/>
      <c r="H9" s="383"/>
    </row>
    <row r="10" spans="1:8" ht="13.8" x14ac:dyDescent="0.3">
      <c r="A10" s="383"/>
      <c r="B10" s="383"/>
      <c r="C10" s="383"/>
      <c r="D10" s="383"/>
      <c r="E10" s="383"/>
      <c r="F10" s="383"/>
      <c r="G10" s="383"/>
      <c r="H10" s="383"/>
    </row>
    <row r="11" spans="1:8" ht="13.8" x14ac:dyDescent="0.3">
      <c r="A11" s="383"/>
      <c r="B11" s="383"/>
      <c r="C11" s="383"/>
      <c r="D11" s="383"/>
      <c r="E11" s="383"/>
      <c r="F11" s="383"/>
      <c r="G11" s="383"/>
      <c r="H11" s="383"/>
    </row>
    <row r="12" spans="1:8" ht="13.8" x14ac:dyDescent="0.3">
      <c r="A12" s="383"/>
      <c r="B12" s="383"/>
      <c r="C12" s="383"/>
      <c r="D12" s="383"/>
      <c r="E12" s="383"/>
      <c r="F12" s="383"/>
      <c r="G12" s="383"/>
      <c r="H12" s="383"/>
    </row>
    <row r="13" spans="1:8" ht="13.8" x14ac:dyDescent="0.3">
      <c r="A13" s="383"/>
      <c r="B13" s="383"/>
      <c r="C13" s="383"/>
      <c r="D13" s="383"/>
      <c r="E13" s="383"/>
      <c r="F13" s="383"/>
      <c r="G13" s="383"/>
      <c r="H13" s="383"/>
    </row>
    <row r="14" spans="1:8" ht="13.8" x14ac:dyDescent="0.3">
      <c r="A14" s="383"/>
      <c r="B14" s="383"/>
      <c r="C14" s="383"/>
      <c r="D14" s="383"/>
      <c r="E14" s="383"/>
      <c r="F14" s="383"/>
      <c r="G14" s="383"/>
      <c r="H14" s="383"/>
    </row>
    <row r="15" spans="1:8" ht="19.5" customHeight="1" thickBot="1" x14ac:dyDescent="0.35">
      <c r="A15" s="397"/>
      <c r="B15" s="397"/>
      <c r="C15" s="397"/>
      <c r="D15" s="397"/>
      <c r="E15" s="397"/>
      <c r="F15" s="397"/>
      <c r="G15" s="397"/>
      <c r="H15" s="397"/>
    </row>
    <row r="16" spans="1:8" ht="19.5" customHeight="1" thickBot="1" x14ac:dyDescent="0.35">
      <c r="A16" s="440" t="s">
        <v>29</v>
      </c>
      <c r="B16" s="441"/>
      <c r="C16" s="441"/>
      <c r="D16" s="441"/>
      <c r="E16" s="441"/>
      <c r="F16" s="441"/>
      <c r="G16" s="441"/>
      <c r="H16" s="442"/>
    </row>
    <row r="17" spans="1:13" ht="20.25" customHeight="1" x14ac:dyDescent="0.3">
      <c r="A17" s="439" t="s">
        <v>49</v>
      </c>
      <c r="B17" s="439"/>
      <c r="C17" s="439"/>
      <c r="D17" s="439"/>
      <c r="E17" s="439"/>
      <c r="F17" s="439"/>
      <c r="G17" s="439"/>
      <c r="H17" s="439"/>
    </row>
    <row r="18" spans="1:13" ht="26.25" customHeight="1" x14ac:dyDescent="0.45">
      <c r="A18" s="123" t="s">
        <v>31</v>
      </c>
      <c r="B18" s="449" t="s">
        <v>128</v>
      </c>
      <c r="C18" s="435"/>
      <c r="D18" s="436"/>
      <c r="E18" s="436"/>
      <c r="F18" s="397"/>
      <c r="G18" s="397"/>
      <c r="H18" s="397"/>
    </row>
    <row r="19" spans="1:13" ht="26.25" customHeight="1" x14ac:dyDescent="0.5">
      <c r="A19" s="123" t="s">
        <v>32</v>
      </c>
      <c r="B19" s="119" t="s">
        <v>6</v>
      </c>
      <c r="C19" s="437">
        <v>11</v>
      </c>
      <c r="D19" s="397"/>
      <c r="E19" s="397"/>
      <c r="F19" s="397"/>
      <c r="G19" s="397"/>
      <c r="H19" s="397"/>
    </row>
    <row r="20" spans="1:13" ht="26.25" customHeight="1" x14ac:dyDescent="0.5">
      <c r="A20" s="123" t="s">
        <v>33</v>
      </c>
      <c r="B20" s="434" t="s">
        <v>127</v>
      </c>
      <c r="C20" s="438"/>
      <c r="D20" s="397"/>
      <c r="E20" s="397"/>
      <c r="F20" s="397"/>
      <c r="G20" s="397"/>
      <c r="H20" s="397"/>
    </row>
    <row r="21" spans="1:13" ht="26.25" customHeight="1" x14ac:dyDescent="0.5">
      <c r="A21" s="123" t="s">
        <v>34</v>
      </c>
      <c r="B21" s="384" t="s">
        <v>10</v>
      </c>
      <c r="C21" s="384"/>
      <c r="D21" s="384"/>
      <c r="E21" s="384"/>
      <c r="F21" s="384"/>
      <c r="G21" s="384"/>
      <c r="H21" s="384"/>
    </row>
    <row r="22" spans="1:13" ht="26.25" customHeight="1" x14ac:dyDescent="0.5">
      <c r="A22" s="123" t="s">
        <v>35</v>
      </c>
      <c r="B22" s="125">
        <v>42473.469143518516</v>
      </c>
      <c r="C22" s="397"/>
      <c r="D22" s="397"/>
      <c r="E22" s="397"/>
      <c r="F22" s="397"/>
      <c r="G22" s="397"/>
      <c r="H22" s="397"/>
    </row>
    <row r="23" spans="1:13" ht="26.25" customHeight="1" x14ac:dyDescent="0.5">
      <c r="A23" s="123" t="s">
        <v>36</v>
      </c>
      <c r="B23" s="125">
        <v>42501.854560185187</v>
      </c>
      <c r="C23" s="397"/>
      <c r="D23" s="397"/>
      <c r="E23" s="397"/>
      <c r="F23" s="397"/>
      <c r="G23" s="397"/>
      <c r="H23" s="397"/>
    </row>
    <row r="24" spans="1:13" ht="18" x14ac:dyDescent="0.3">
      <c r="A24" s="123"/>
      <c r="B24" s="126"/>
      <c r="C24" s="397"/>
      <c r="D24" s="397"/>
      <c r="E24" s="397"/>
      <c r="F24" s="397"/>
      <c r="G24" s="397"/>
      <c r="H24" s="397"/>
    </row>
    <row r="25" spans="1:13" ht="18" x14ac:dyDescent="0.3">
      <c r="A25" s="127" t="s">
        <v>1</v>
      </c>
      <c r="B25" s="126"/>
      <c r="C25" s="397"/>
      <c r="D25" s="397"/>
      <c r="E25" s="397"/>
      <c r="F25" s="397"/>
      <c r="G25" s="397"/>
      <c r="H25" s="397"/>
    </row>
    <row r="26" spans="1:13" ht="26.25" customHeight="1" x14ac:dyDescent="0.5">
      <c r="A26" s="128" t="s">
        <v>4</v>
      </c>
      <c r="B26" s="448" t="s">
        <v>127</v>
      </c>
      <c r="C26" s="438"/>
      <c r="D26" s="397"/>
      <c r="E26" s="397"/>
      <c r="F26" s="397"/>
      <c r="G26" s="397"/>
      <c r="H26" s="397"/>
    </row>
    <row r="27" spans="1:13" ht="26.25" customHeight="1" x14ac:dyDescent="0.3">
      <c r="A27" s="129" t="s">
        <v>50</v>
      </c>
      <c r="B27" s="131" t="s">
        <v>126</v>
      </c>
      <c r="C27" s="444"/>
      <c r="D27" s="397"/>
      <c r="E27" s="397"/>
      <c r="F27" s="397"/>
      <c r="G27" s="397"/>
      <c r="H27" s="397"/>
    </row>
    <row r="28" spans="1:13" ht="27" customHeight="1" thickBot="1" x14ac:dyDescent="0.35">
      <c r="A28" s="129" t="s">
        <v>5</v>
      </c>
      <c r="B28" s="130">
        <v>99.52</v>
      </c>
      <c r="C28" s="397"/>
      <c r="D28" s="397"/>
      <c r="E28" s="397"/>
      <c r="F28" s="397"/>
      <c r="G28" s="397"/>
      <c r="H28" s="397"/>
    </row>
    <row r="29" spans="1:13" s="134" customFormat="1" ht="15.75" customHeight="1" thickBot="1" x14ac:dyDescent="0.35">
      <c r="A29" s="129" t="s">
        <v>51</v>
      </c>
      <c r="B29" s="131">
        <v>0</v>
      </c>
      <c r="C29" s="445" t="s">
        <v>115</v>
      </c>
      <c r="D29" s="446"/>
      <c r="E29" s="446"/>
      <c r="F29" s="446"/>
      <c r="G29" s="447"/>
      <c r="H29" s="132"/>
      <c r="I29" s="133"/>
      <c r="J29" s="133"/>
      <c r="K29" s="133"/>
    </row>
    <row r="30" spans="1:13" s="134" customFormat="1" ht="19.5" customHeight="1" thickBot="1" x14ac:dyDescent="0.35">
      <c r="A30" s="129" t="s">
        <v>53</v>
      </c>
      <c r="B30" s="135">
        <f>B28-B29</f>
        <v>99.52</v>
      </c>
      <c r="C30" s="136"/>
      <c r="D30" s="136"/>
      <c r="E30" s="136"/>
      <c r="F30" s="136"/>
      <c r="G30" s="137"/>
      <c r="H30" s="132"/>
      <c r="I30" s="133"/>
      <c r="J30" s="133"/>
      <c r="K30" s="133"/>
    </row>
    <row r="31" spans="1:13" s="134" customFormat="1" ht="27" customHeight="1" thickBot="1" x14ac:dyDescent="0.35">
      <c r="A31" s="129" t="s">
        <v>54</v>
      </c>
      <c r="B31" s="138">
        <v>309.32312999999999</v>
      </c>
      <c r="C31" s="368" t="s">
        <v>55</v>
      </c>
      <c r="D31" s="369"/>
      <c r="E31" s="369"/>
      <c r="F31" s="369"/>
      <c r="G31" s="369"/>
      <c r="H31" s="370"/>
      <c r="I31" s="133"/>
      <c r="J31" s="133"/>
      <c r="K31" s="133"/>
    </row>
    <row r="32" spans="1:13" s="134" customFormat="1" ht="27" customHeight="1" thickBot="1" x14ac:dyDescent="0.35">
      <c r="A32" s="129" t="s">
        <v>56</v>
      </c>
      <c r="B32" s="138">
        <v>345.78707000000003</v>
      </c>
      <c r="C32" s="368" t="s">
        <v>57</v>
      </c>
      <c r="D32" s="369"/>
      <c r="E32" s="369"/>
      <c r="F32" s="369"/>
      <c r="G32" s="369"/>
      <c r="H32" s="370"/>
      <c r="I32" s="133"/>
      <c r="J32" s="133"/>
      <c r="K32" s="139"/>
      <c r="L32" s="139"/>
      <c r="M32" s="140"/>
    </row>
    <row r="33" spans="1:13" s="134" customFormat="1" ht="17.25" customHeight="1" x14ac:dyDescent="0.3">
      <c r="A33" s="129"/>
      <c r="B33" s="141"/>
      <c r="C33" s="142"/>
      <c r="D33" s="142"/>
      <c r="E33" s="142"/>
      <c r="F33" s="142"/>
      <c r="G33" s="142"/>
      <c r="H33" s="142"/>
      <c r="I33" s="133"/>
      <c r="J33" s="133"/>
      <c r="K33" s="139"/>
      <c r="L33" s="139"/>
      <c r="M33" s="140"/>
    </row>
    <row r="34" spans="1:13" s="134" customFormat="1" ht="18" x14ac:dyDescent="0.3">
      <c r="A34" s="129" t="s">
        <v>58</v>
      </c>
      <c r="B34" s="143">
        <f>B31/B32</f>
        <v>0.89454799452159961</v>
      </c>
      <c r="C34" s="124" t="s">
        <v>59</v>
      </c>
      <c r="D34" s="124"/>
      <c r="E34" s="124"/>
      <c r="F34" s="124"/>
      <c r="G34" s="124"/>
      <c r="H34" s="132"/>
      <c r="I34" s="133"/>
      <c r="J34" s="133"/>
      <c r="K34" s="139"/>
      <c r="L34" s="139"/>
      <c r="M34" s="140"/>
    </row>
    <row r="35" spans="1:13" s="134" customFormat="1" ht="19.5" customHeight="1" thickBot="1" x14ac:dyDescent="0.35">
      <c r="A35" s="129"/>
      <c r="B35" s="135"/>
      <c r="C35" s="132"/>
      <c r="D35" s="132"/>
      <c r="E35" s="132"/>
      <c r="F35" s="132"/>
      <c r="G35" s="124"/>
      <c r="H35" s="132"/>
      <c r="I35" s="133"/>
      <c r="J35" s="133"/>
      <c r="K35" s="139"/>
      <c r="L35" s="139"/>
      <c r="M35" s="140"/>
    </row>
    <row r="36" spans="1:13" s="134" customFormat="1" ht="27" customHeight="1" thickBot="1" x14ac:dyDescent="0.35">
      <c r="A36" s="144" t="s">
        <v>116</v>
      </c>
      <c r="B36" s="145">
        <v>100</v>
      </c>
      <c r="C36" s="124"/>
      <c r="D36" s="359" t="s">
        <v>60</v>
      </c>
      <c r="E36" s="381"/>
      <c r="F36" s="359" t="s">
        <v>61</v>
      </c>
      <c r="G36" s="360"/>
      <c r="H36" s="132"/>
      <c r="I36" s="133"/>
      <c r="J36" s="133"/>
      <c r="K36" s="139"/>
      <c r="L36" s="139"/>
      <c r="M36" s="140"/>
    </row>
    <row r="37" spans="1:13" s="134" customFormat="1" ht="26.25" customHeight="1" x14ac:dyDescent="0.3">
      <c r="A37" s="146" t="s">
        <v>62</v>
      </c>
      <c r="B37" s="147">
        <v>1</v>
      </c>
      <c r="C37" s="148" t="s">
        <v>63</v>
      </c>
      <c r="D37" s="149" t="s">
        <v>64</v>
      </c>
      <c r="E37" s="150" t="s">
        <v>65</v>
      </c>
      <c r="F37" s="149" t="s">
        <v>64</v>
      </c>
      <c r="G37" s="151" t="s">
        <v>65</v>
      </c>
      <c r="H37" s="132"/>
      <c r="I37" s="133"/>
      <c r="J37" s="133"/>
      <c r="K37" s="139"/>
      <c r="L37" s="139"/>
      <c r="M37" s="140"/>
    </row>
    <row r="38" spans="1:13" s="134" customFormat="1" ht="26.25" customHeight="1" x14ac:dyDescent="0.45">
      <c r="A38" s="146" t="s">
        <v>66</v>
      </c>
      <c r="B38" s="147">
        <v>1</v>
      </c>
      <c r="C38" s="152">
        <v>1</v>
      </c>
      <c r="D38" s="153">
        <v>23309156</v>
      </c>
      <c r="E38" s="154">
        <f>IF(ISBLANK(D38),"-",$D$48/$D$45*D38)</f>
        <v>25127241.611206714</v>
      </c>
      <c r="F38" s="153">
        <v>22403701</v>
      </c>
      <c r="G38" s="431">
        <f>IF(ISBLANK(F38),"-",$D$48/$F$45*F38)</f>
        <v>25317415.537414476</v>
      </c>
      <c r="H38" s="132"/>
      <c r="I38" s="133"/>
      <c r="J38" s="133"/>
      <c r="K38" s="139"/>
      <c r="L38" s="139"/>
      <c r="M38" s="140"/>
    </row>
    <row r="39" spans="1:13" s="134" customFormat="1" ht="26.25" customHeight="1" x14ac:dyDescent="0.45">
      <c r="A39" s="146" t="s">
        <v>67</v>
      </c>
      <c r="B39" s="147">
        <v>1</v>
      </c>
      <c r="C39" s="155">
        <v>2</v>
      </c>
      <c r="D39" s="156">
        <v>23160064</v>
      </c>
      <c r="E39" s="157">
        <f>IF(ISBLANK(D39),"-",$D$48/$D$45*D39)</f>
        <v>24966520.617864095</v>
      </c>
      <c r="F39" s="156">
        <v>22039918</v>
      </c>
      <c r="G39" s="432">
        <f>IF(ISBLANK(F39),"-",$D$48/$F$45*F39)</f>
        <v>24906320.719801653</v>
      </c>
      <c r="H39" s="132"/>
      <c r="I39" s="133"/>
      <c r="J39" s="133"/>
      <c r="K39" s="139"/>
      <c r="L39" s="139"/>
      <c r="M39" s="140"/>
    </row>
    <row r="40" spans="1:13" ht="26.25" customHeight="1" x14ac:dyDescent="0.45">
      <c r="A40" s="146" t="s">
        <v>68</v>
      </c>
      <c r="B40" s="147">
        <v>1</v>
      </c>
      <c r="C40" s="155">
        <v>3</v>
      </c>
      <c r="D40" s="156">
        <v>23218776</v>
      </c>
      <c r="E40" s="157">
        <f>IF(ISBLANK(D40),"-",$D$48/$D$45*D40)</f>
        <v>25029812.081934147</v>
      </c>
      <c r="F40" s="156">
        <v>22050390</v>
      </c>
      <c r="G40" s="432">
        <f>IF(ISBLANK(F40),"-",$D$48/$F$45*F40)</f>
        <v>24918154.656324364</v>
      </c>
      <c r="H40" s="132"/>
      <c r="K40" s="139"/>
      <c r="L40" s="139"/>
      <c r="M40" s="158"/>
    </row>
    <row r="41" spans="1:13" ht="26.25" customHeight="1" x14ac:dyDescent="0.45">
      <c r="A41" s="146" t="s">
        <v>69</v>
      </c>
      <c r="B41" s="147">
        <v>1</v>
      </c>
      <c r="C41" s="159">
        <v>4</v>
      </c>
      <c r="D41" s="160"/>
      <c r="E41" s="161" t="str">
        <f>IF(ISBLANK(D41),"-",$D$48/$D$45*D41)</f>
        <v>-</v>
      </c>
      <c r="F41" s="217"/>
      <c r="G41" s="433" t="str">
        <f>IF(ISBLANK(F41),"-",$D$48/$F$45*F41)</f>
        <v>-</v>
      </c>
      <c r="H41" s="132"/>
      <c r="K41" s="139"/>
      <c r="L41" s="139"/>
      <c r="M41" s="158"/>
    </row>
    <row r="42" spans="1:13" ht="27" customHeight="1" thickBot="1" x14ac:dyDescent="0.35">
      <c r="A42" s="146" t="s">
        <v>70</v>
      </c>
      <c r="B42" s="147">
        <v>1</v>
      </c>
      <c r="C42" s="129" t="s">
        <v>71</v>
      </c>
      <c r="D42" s="162">
        <f>AVERAGE(D38:D41)</f>
        <v>23229332</v>
      </c>
      <c r="E42" s="163">
        <f>AVERAGE(E38:E41)</f>
        <v>25041191.437001657</v>
      </c>
      <c r="F42" s="452">
        <f>AVERAGE(F38:F41)</f>
        <v>22164669.666666668</v>
      </c>
      <c r="G42" s="164">
        <f>AVERAGE(G38:G41)</f>
        <v>25047296.97118016</v>
      </c>
      <c r="H42" s="132"/>
    </row>
    <row r="43" spans="1:13" ht="26.25" customHeight="1" x14ac:dyDescent="0.35">
      <c r="A43" s="146" t="s">
        <v>72</v>
      </c>
      <c r="B43" s="420">
        <v>1</v>
      </c>
      <c r="C43" s="424" t="s">
        <v>73</v>
      </c>
      <c r="D43" s="408">
        <v>10.42</v>
      </c>
      <c r="E43" s="124"/>
      <c r="F43" s="408">
        <v>9.94</v>
      </c>
      <c r="G43" s="165"/>
      <c r="H43" s="165"/>
    </row>
    <row r="44" spans="1:13" ht="26.25" customHeight="1" x14ac:dyDescent="0.35">
      <c r="A44" s="146" t="s">
        <v>74</v>
      </c>
      <c r="B44" s="420">
        <v>1</v>
      </c>
      <c r="C44" s="425" t="s">
        <v>75</v>
      </c>
      <c r="D44" s="409">
        <f>D43*$B$34</f>
        <v>9.3211901029150681</v>
      </c>
      <c r="E44" s="155"/>
      <c r="F44" s="409">
        <f>F43*$B$34</f>
        <v>8.8918070655447004</v>
      </c>
      <c r="G44" s="165"/>
      <c r="H44" s="165"/>
    </row>
    <row r="45" spans="1:13" ht="19.5" customHeight="1" thickBot="1" x14ac:dyDescent="0.4">
      <c r="A45" s="146" t="s">
        <v>76</v>
      </c>
      <c r="B45" s="421">
        <f>(B44/B43)*(B42/B41)*(B40/B39)*(B38/B37)*B36</f>
        <v>100</v>
      </c>
      <c r="C45" s="425" t="s">
        <v>77</v>
      </c>
      <c r="D45" s="410">
        <f>D44*$B$30/100</f>
        <v>9.2764483904210753</v>
      </c>
      <c r="E45" s="173"/>
      <c r="F45" s="410">
        <f>F44*$B$30/100</f>
        <v>8.8491263916300849</v>
      </c>
      <c r="G45" s="165"/>
      <c r="H45" s="165"/>
    </row>
    <row r="46" spans="1:13" ht="19.5" customHeight="1" thickBot="1" x14ac:dyDescent="0.4">
      <c r="A46" s="418" t="s">
        <v>78</v>
      </c>
      <c r="B46" s="422"/>
      <c r="C46" s="425" t="s">
        <v>79</v>
      </c>
      <c r="D46" s="451">
        <f>D45/$B$45</f>
        <v>9.2764483904210757E-2</v>
      </c>
      <c r="E46" s="173"/>
      <c r="F46" s="453">
        <f>F45/$B$45</f>
        <v>8.8491263916300855E-2</v>
      </c>
      <c r="G46" s="165"/>
      <c r="H46" s="165"/>
    </row>
    <row r="47" spans="1:13" ht="27" customHeight="1" thickBot="1" x14ac:dyDescent="0.35">
      <c r="A47" s="419"/>
      <c r="B47" s="423"/>
      <c r="C47" s="426" t="s">
        <v>117</v>
      </c>
      <c r="D47" s="411">
        <v>0.1</v>
      </c>
      <c r="E47" s="397"/>
      <c r="F47" s="165"/>
      <c r="G47" s="165"/>
      <c r="H47" s="403"/>
    </row>
    <row r="48" spans="1:13" ht="18" x14ac:dyDescent="0.3">
      <c r="A48" s="397"/>
      <c r="B48" s="397"/>
      <c r="C48" s="427" t="s">
        <v>80</v>
      </c>
      <c r="D48" s="410">
        <f>D47*$B$45</f>
        <v>10</v>
      </c>
      <c r="E48" s="397"/>
      <c r="F48" s="406"/>
      <c r="G48" s="397"/>
      <c r="H48" s="403"/>
    </row>
    <row r="49" spans="1:11" ht="19.5" customHeight="1" thickBot="1" x14ac:dyDescent="0.35">
      <c r="A49" s="397"/>
      <c r="B49" s="397"/>
      <c r="C49" s="428" t="s">
        <v>81</v>
      </c>
      <c r="D49" s="412">
        <f>D48/B34</f>
        <v>11.178830047400595</v>
      </c>
      <c r="E49" s="397"/>
      <c r="F49" s="407"/>
      <c r="G49" s="397"/>
      <c r="H49" s="403"/>
    </row>
    <row r="50" spans="1:11" ht="18" x14ac:dyDescent="0.3">
      <c r="A50" s="397"/>
      <c r="B50" s="397"/>
      <c r="C50" s="429" t="s">
        <v>82</v>
      </c>
      <c r="D50" s="413">
        <f>AVERAGE(E38:E41,G38:G41)</f>
        <v>25044244.204090908</v>
      </c>
      <c r="E50" s="397"/>
      <c r="F50" s="407"/>
      <c r="G50" s="397"/>
      <c r="H50" s="403"/>
    </row>
    <row r="51" spans="1:11" ht="18" x14ac:dyDescent="0.3">
      <c r="A51" s="397"/>
      <c r="B51" s="397"/>
      <c r="C51" s="427" t="s">
        <v>83</v>
      </c>
      <c r="D51" s="414">
        <f>STDEV(E38:E41,G38:G41)/D50</f>
        <v>6.2545666819751626E-3</v>
      </c>
      <c r="E51" s="397"/>
      <c r="F51" s="407"/>
      <c r="G51" s="397"/>
      <c r="H51" s="405"/>
    </row>
    <row r="52" spans="1:11" ht="19.5" customHeight="1" thickBot="1" x14ac:dyDescent="0.35">
      <c r="A52" s="397"/>
      <c r="B52" s="397"/>
      <c r="C52" s="430" t="s">
        <v>19</v>
      </c>
      <c r="D52" s="415">
        <f>COUNT(E38:E41,G38:G41)</f>
        <v>6</v>
      </c>
      <c r="E52" s="397"/>
      <c r="F52" s="407"/>
      <c r="G52" s="397"/>
      <c r="H52" s="405"/>
    </row>
    <row r="53" spans="1:11" x14ac:dyDescent="0.3">
      <c r="A53" s="397"/>
      <c r="B53" s="397"/>
      <c r="C53" s="405"/>
      <c r="D53" s="396"/>
      <c r="E53" s="397"/>
      <c r="F53" s="397"/>
      <c r="G53" s="397"/>
      <c r="H53" s="405"/>
    </row>
    <row r="54" spans="1:11" ht="18" x14ac:dyDescent="0.3">
      <c r="A54" s="399" t="s">
        <v>1</v>
      </c>
      <c r="B54" s="400" t="s">
        <v>84</v>
      </c>
      <c r="C54" s="396"/>
      <c r="D54" s="397"/>
      <c r="E54" s="397"/>
      <c r="F54" s="397"/>
      <c r="G54" s="462">
        <f>(F70/D50*D47*B68*B69/D68)/10</f>
        <v>0.97549026103987957</v>
      </c>
      <c r="H54" s="405"/>
    </row>
    <row r="55" spans="1:11" ht="18" x14ac:dyDescent="0.3">
      <c r="A55" s="401" t="s">
        <v>85</v>
      </c>
      <c r="B55" s="402" t="str">
        <f>B21</f>
        <v>Each capsule contains Fluoxetine 20 mg as Fluoxetine Hydrochloride BP</v>
      </c>
      <c r="C55" s="395"/>
      <c r="D55" s="396"/>
      <c r="E55" s="397"/>
      <c r="F55" s="397"/>
      <c r="G55" s="397"/>
      <c r="H55" s="405"/>
    </row>
    <row r="56" spans="1:11" ht="26.25" customHeight="1" x14ac:dyDescent="0.3">
      <c r="A56" s="402" t="s">
        <v>133</v>
      </c>
      <c r="B56" s="450">
        <v>20</v>
      </c>
      <c r="C56" s="401" t="s">
        <v>131</v>
      </c>
      <c r="D56" s="397"/>
      <c r="E56" s="397"/>
      <c r="F56" s="397"/>
      <c r="G56" s="397"/>
      <c r="H56" s="404"/>
    </row>
    <row r="57" spans="1:11" ht="18" x14ac:dyDescent="0.3">
      <c r="A57" s="402" t="s">
        <v>132</v>
      </c>
      <c r="B57" s="454">
        <f>Uniformity!D43</f>
        <v>289.51350000000002</v>
      </c>
      <c r="C57" s="397"/>
      <c r="D57" s="397"/>
      <c r="E57" s="397"/>
      <c r="F57" s="397"/>
      <c r="G57" s="397"/>
      <c r="H57" s="404"/>
    </row>
    <row r="58" spans="1:11" ht="19.5" customHeight="1" thickBot="1" x14ac:dyDescent="0.35">
      <c r="A58" s="396"/>
      <c r="B58" s="397"/>
      <c r="C58" s="397"/>
      <c r="D58" s="397"/>
      <c r="E58" s="404"/>
      <c r="F58" s="404"/>
      <c r="G58" s="404"/>
      <c r="H58" s="404"/>
    </row>
    <row r="59" spans="1:11" s="134" customFormat="1" ht="27" customHeight="1" thickBot="1" x14ac:dyDescent="0.35">
      <c r="A59" s="455" t="s">
        <v>118</v>
      </c>
      <c r="B59" s="456">
        <v>100</v>
      </c>
      <c r="C59" s="124"/>
      <c r="D59" s="183" t="s">
        <v>86</v>
      </c>
      <c r="E59" s="184" t="s">
        <v>63</v>
      </c>
      <c r="F59" s="184" t="s">
        <v>64</v>
      </c>
      <c r="G59" s="184" t="s">
        <v>87</v>
      </c>
      <c r="H59" s="185" t="s">
        <v>88</v>
      </c>
      <c r="K59" s="133"/>
    </row>
    <row r="60" spans="1:11" s="134" customFormat="1" ht="26.25" customHeight="1" x14ac:dyDescent="0.45">
      <c r="A60" s="457" t="s">
        <v>112</v>
      </c>
      <c r="B60" s="458">
        <v>1</v>
      </c>
      <c r="C60" s="358" t="s">
        <v>89</v>
      </c>
      <c r="D60" s="377">
        <v>144.6</v>
      </c>
      <c r="E60" s="186">
        <v>1</v>
      </c>
      <c r="F60" s="187">
        <v>24606234</v>
      </c>
      <c r="G60" s="188">
        <f>IF(ISBLANK(F60),"-",(F60/$D$50*$D$47*$B$68)*($B$57/$D$60))</f>
        <v>19.671512200185003</v>
      </c>
      <c r="H60" s="189">
        <f t="shared" ref="H60:H71" si="0">IF(ISBLANK(F60),"-",G60/$B$56)</f>
        <v>0.98357561000925009</v>
      </c>
      <c r="K60" s="133"/>
    </row>
    <row r="61" spans="1:11" s="134" customFormat="1" ht="26.25" customHeight="1" x14ac:dyDescent="0.45">
      <c r="A61" s="457" t="s">
        <v>90</v>
      </c>
      <c r="B61" s="458">
        <v>1</v>
      </c>
      <c r="C61" s="375"/>
      <c r="D61" s="378"/>
      <c r="E61" s="190">
        <v>2</v>
      </c>
      <c r="F61" s="156">
        <v>24524956</v>
      </c>
      <c r="G61" s="191">
        <f>IF(ISBLANK(F61),"-",(F61/$D$50*$D$47*$B$68)*($B$57/$D$60))</f>
        <v>19.606534310085824</v>
      </c>
      <c r="H61" s="192">
        <f t="shared" si="0"/>
        <v>0.98032671550429118</v>
      </c>
      <c r="K61" s="133"/>
    </row>
    <row r="62" spans="1:11" s="134" customFormat="1" ht="26.25" customHeight="1" x14ac:dyDescent="0.45">
      <c r="A62" s="457" t="s">
        <v>91</v>
      </c>
      <c r="B62" s="458">
        <v>1</v>
      </c>
      <c r="C62" s="375"/>
      <c r="D62" s="378"/>
      <c r="E62" s="190">
        <v>3</v>
      </c>
      <c r="F62" s="193">
        <v>24509973</v>
      </c>
      <c r="G62" s="191">
        <f>IF(ISBLANK(F62),"-",(F62/$D$50*$D$47*$B$68)*($B$57/$D$60))</f>
        <v>19.594556115157847</v>
      </c>
      <c r="H62" s="192">
        <f t="shared" si="0"/>
        <v>0.97972780575789231</v>
      </c>
      <c r="K62" s="133"/>
    </row>
    <row r="63" spans="1:11" ht="27" customHeight="1" thickBot="1" x14ac:dyDescent="0.5">
      <c r="A63" s="457" t="s">
        <v>92</v>
      </c>
      <c r="B63" s="458">
        <v>1</v>
      </c>
      <c r="C63" s="376"/>
      <c r="D63" s="379"/>
      <c r="E63" s="194">
        <v>4</v>
      </c>
      <c r="F63" s="195"/>
      <c r="G63" s="191" t="str">
        <f>IF(ISBLANK(F63),"-",(F63/$D$50*$D$47*$B$68)*($B$57/$D$60))</f>
        <v>-</v>
      </c>
      <c r="H63" s="192" t="str">
        <f t="shared" si="0"/>
        <v>-</v>
      </c>
    </row>
    <row r="64" spans="1:11" ht="26.25" customHeight="1" x14ac:dyDescent="0.45">
      <c r="A64" s="457" t="s">
        <v>93</v>
      </c>
      <c r="B64" s="458">
        <v>1</v>
      </c>
      <c r="C64" s="358" t="s">
        <v>94</v>
      </c>
      <c r="D64" s="377">
        <v>144.02000000000001</v>
      </c>
      <c r="E64" s="186">
        <v>1</v>
      </c>
      <c r="F64" s="187">
        <v>24377000</v>
      </c>
      <c r="G64" s="196">
        <f>IF(ISBLANK(F64),"-",(F64/$D$50*$D$47*$B$68)*($B$57/$D$64))</f>
        <v>19.566733976508786</v>
      </c>
      <c r="H64" s="197">
        <f t="shared" si="0"/>
        <v>0.97833669882543928</v>
      </c>
    </row>
    <row r="65" spans="1:8" ht="26.25" customHeight="1" x14ac:dyDescent="0.45">
      <c r="A65" s="457" t="s">
        <v>95</v>
      </c>
      <c r="B65" s="458">
        <v>1</v>
      </c>
      <c r="C65" s="375"/>
      <c r="D65" s="378"/>
      <c r="E65" s="190">
        <v>2</v>
      </c>
      <c r="F65" s="156">
        <v>24653757</v>
      </c>
      <c r="G65" s="198">
        <f>IF(ISBLANK(F65),"-",(F65/$D$50*$D$47*$B$68)*($B$57/$D$64))</f>
        <v>19.788879055687389</v>
      </c>
      <c r="H65" s="199">
        <f t="shared" si="0"/>
        <v>0.98944395278436947</v>
      </c>
    </row>
    <row r="66" spans="1:8" ht="26.25" customHeight="1" x14ac:dyDescent="0.45">
      <c r="A66" s="457" t="s">
        <v>96</v>
      </c>
      <c r="B66" s="458">
        <v>1</v>
      </c>
      <c r="C66" s="375"/>
      <c r="D66" s="378"/>
      <c r="E66" s="190">
        <v>3</v>
      </c>
      <c r="F66" s="156">
        <v>24559828</v>
      </c>
      <c r="G66" s="198">
        <f>IF(ISBLANK(F66),"-",(F66/$D$50*$D$47*$B$68)*($B$57/$D$64))</f>
        <v>19.713484882668574</v>
      </c>
      <c r="H66" s="199">
        <f t="shared" si="0"/>
        <v>0.98567424413342875</v>
      </c>
    </row>
    <row r="67" spans="1:8" ht="27" customHeight="1" thickBot="1" x14ac:dyDescent="0.5">
      <c r="A67" s="457" t="s">
        <v>97</v>
      </c>
      <c r="B67" s="458">
        <v>1</v>
      </c>
      <c r="C67" s="376"/>
      <c r="D67" s="379"/>
      <c r="E67" s="194">
        <v>4</v>
      </c>
      <c r="F67" s="195"/>
      <c r="G67" s="200" t="str">
        <f>IF(ISBLANK(F67),"-",(F67/$D$50*$D$47*$B$68)*($B$57/$D$64))</f>
        <v>-</v>
      </c>
      <c r="H67" s="201" t="str">
        <f t="shared" si="0"/>
        <v>-</v>
      </c>
    </row>
    <row r="68" spans="1:8" ht="21.75" customHeight="1" x14ac:dyDescent="0.45">
      <c r="A68" s="457" t="s">
        <v>98</v>
      </c>
      <c r="B68" s="459">
        <f>(B67/B66)*(B65/B64)*(B63/B62)*(B61/B60)*B59</f>
        <v>100</v>
      </c>
      <c r="C68" s="358" t="s">
        <v>99</v>
      </c>
      <c r="D68" s="377">
        <v>144.21</v>
      </c>
      <c r="E68" s="186">
        <v>1</v>
      </c>
      <c r="F68" s="187">
        <v>24156676</v>
      </c>
      <c r="G68" s="196">
        <f>IF(ISBLANK(F68),"-",(F68/$D$50*$D$47*$B$68)*($B$57/$D$68))</f>
        <v>19.364339461160014</v>
      </c>
      <c r="H68" s="192">
        <f t="shared" si="0"/>
        <v>0.9682169730580007</v>
      </c>
    </row>
    <row r="69" spans="1:8" ht="21.75" customHeight="1" thickBot="1" x14ac:dyDescent="0.5">
      <c r="A69" s="460" t="s">
        <v>119</v>
      </c>
      <c r="B69" s="461">
        <f>D47*B68/B56*B57</f>
        <v>144.75675000000001</v>
      </c>
      <c r="C69" s="375"/>
      <c r="D69" s="378"/>
      <c r="E69" s="190">
        <v>2</v>
      </c>
      <c r="F69" s="156">
        <v>24224595</v>
      </c>
      <c r="G69" s="198">
        <f>IF(ISBLANK(F69),"-",(F69/$D$50*$D$47*$B$68)*($B$57/$D$68))</f>
        <v>19.418784309940641</v>
      </c>
      <c r="H69" s="192">
        <f t="shared" si="0"/>
        <v>0.97093921549703199</v>
      </c>
    </row>
    <row r="70" spans="1:8" ht="22.5" customHeight="1" x14ac:dyDescent="0.45">
      <c r="A70" s="416" t="s">
        <v>78</v>
      </c>
      <c r="B70" s="417"/>
      <c r="C70" s="375"/>
      <c r="D70" s="378"/>
      <c r="E70" s="190">
        <v>3</v>
      </c>
      <c r="F70" s="156">
        <v>24338142</v>
      </c>
      <c r="G70" s="198">
        <f>IF(ISBLANK(F70),"-",(F70/$D$50*$D$47*$B$68)*($B$57/$D$68))</f>
        <v>19.509805220797595</v>
      </c>
      <c r="H70" s="192">
        <f t="shared" si="0"/>
        <v>0.97549026103987979</v>
      </c>
    </row>
    <row r="71" spans="1:8" ht="21.75" customHeight="1" thickBot="1" x14ac:dyDescent="0.35">
      <c r="A71" s="363"/>
      <c r="B71" s="364"/>
      <c r="C71" s="380"/>
      <c r="D71" s="379"/>
      <c r="E71" s="194">
        <v>4</v>
      </c>
      <c r="F71" s="203"/>
      <c r="G71" s="200" t="str">
        <f>IF(ISBLANK(F71),"-",(F71/$D$50*$D$47*$B$68)*($B$57/$D$68))</f>
        <v>-</v>
      </c>
      <c r="H71" s="204" t="str">
        <f t="shared" si="0"/>
        <v>-</v>
      </c>
    </row>
    <row r="72" spans="1:8" ht="26.25" customHeight="1" x14ac:dyDescent="0.3">
      <c r="A72" s="155"/>
      <c r="B72" s="155"/>
      <c r="C72" s="155"/>
      <c r="D72" s="155"/>
      <c r="E72" s="155"/>
      <c r="F72" s="155"/>
      <c r="G72" s="205" t="s">
        <v>71</v>
      </c>
      <c r="H72" s="206">
        <f>AVERAGE(H60:H71)</f>
        <v>0.97908127517884269</v>
      </c>
    </row>
    <row r="73" spans="1:8" ht="26.25" customHeight="1" x14ac:dyDescent="0.3">
      <c r="C73" s="155"/>
      <c r="D73" s="155"/>
      <c r="E73" s="155"/>
      <c r="F73" s="155"/>
      <c r="G73" s="180" t="s">
        <v>83</v>
      </c>
      <c r="H73" s="207">
        <f>STDEV(H60:H71)/H72</f>
        <v>6.953509565372106E-3</v>
      </c>
    </row>
    <row r="74" spans="1:8" ht="27" customHeight="1" thickBot="1" x14ac:dyDescent="0.35">
      <c r="A74" s="155"/>
      <c r="B74" s="155"/>
      <c r="C74" s="155"/>
      <c r="D74" s="155"/>
      <c r="E74" s="173"/>
      <c r="F74" s="155"/>
      <c r="G74" s="181" t="s">
        <v>19</v>
      </c>
      <c r="H74" s="208">
        <f>COUNT(H60:H71)</f>
        <v>9</v>
      </c>
    </row>
    <row r="75" spans="1:8" ht="18" x14ac:dyDescent="0.3">
      <c r="A75" s="155"/>
      <c r="B75" s="155"/>
      <c r="C75" s="155"/>
      <c r="D75" s="155"/>
      <c r="E75" s="173"/>
      <c r="F75" s="155"/>
      <c r="G75" s="129"/>
      <c r="H75" s="135"/>
    </row>
    <row r="76" spans="1:8" ht="26.25" customHeight="1" x14ac:dyDescent="0.3">
      <c r="A76" s="128" t="s">
        <v>120</v>
      </c>
      <c r="B76" s="129" t="s">
        <v>100</v>
      </c>
      <c r="C76" s="375" t="s">
        <v>8</v>
      </c>
      <c r="D76" s="375"/>
      <c r="E76" s="124" t="s">
        <v>101</v>
      </c>
      <c r="F76" s="124"/>
      <c r="G76" s="209">
        <f>H72</f>
        <v>0.97908127517884269</v>
      </c>
      <c r="H76" s="135"/>
    </row>
    <row r="77" spans="1:8" ht="18" x14ac:dyDescent="0.3">
      <c r="A77" s="127" t="s">
        <v>102</v>
      </c>
      <c r="B77" s="127" t="s">
        <v>103</v>
      </c>
      <c r="C77" s="397"/>
      <c r="D77" s="347"/>
      <c r="E77" s="347"/>
      <c r="F77" s="347"/>
      <c r="G77" s="347"/>
      <c r="H77" s="347"/>
    </row>
    <row r="78" spans="1:8" ht="18" x14ac:dyDescent="0.3">
      <c r="A78" s="127"/>
      <c r="B78" s="127"/>
      <c r="C78" s="397"/>
      <c r="D78" s="347"/>
      <c r="E78" s="347"/>
      <c r="F78" s="347"/>
      <c r="G78" s="347"/>
      <c r="H78" s="347"/>
    </row>
    <row r="79" spans="1:8" ht="26.25" customHeight="1" x14ac:dyDescent="0.45">
      <c r="A79" s="128" t="s">
        <v>4</v>
      </c>
      <c r="B79" s="398" t="str">
        <f>B26</f>
        <v>Fluoxetine HCl</v>
      </c>
      <c r="C79" s="347"/>
      <c r="D79" s="347"/>
      <c r="E79" s="347"/>
      <c r="F79" s="347"/>
      <c r="G79" s="347"/>
      <c r="H79" s="347"/>
    </row>
    <row r="80" spans="1:8" ht="26.25" customHeight="1" x14ac:dyDescent="0.3">
      <c r="A80" s="129" t="s">
        <v>50</v>
      </c>
      <c r="B80" s="131" t="str">
        <f>B27</f>
        <v>F18-1</v>
      </c>
      <c r="C80" s="347"/>
      <c r="D80" s="347"/>
      <c r="E80" s="347"/>
      <c r="F80" s="347"/>
      <c r="G80" s="347"/>
      <c r="H80" s="347"/>
    </row>
    <row r="81" spans="1:11" ht="27" customHeight="1" thickBot="1" x14ac:dyDescent="0.35">
      <c r="A81" s="129" t="s">
        <v>5</v>
      </c>
      <c r="B81" s="130">
        <v>99.52</v>
      </c>
      <c r="C81" s="347"/>
      <c r="D81" s="347"/>
      <c r="E81" s="347"/>
      <c r="F81" s="347"/>
      <c r="G81" s="347"/>
      <c r="H81" s="347"/>
    </row>
    <row r="82" spans="1:11" s="134" customFormat="1" ht="27" customHeight="1" thickBot="1" x14ac:dyDescent="0.35">
      <c r="A82" s="129" t="s">
        <v>51</v>
      </c>
      <c r="B82" s="130">
        <f>B29</f>
        <v>0</v>
      </c>
      <c r="C82" s="365" t="s">
        <v>115</v>
      </c>
      <c r="D82" s="366"/>
      <c r="E82" s="366"/>
      <c r="F82" s="366"/>
      <c r="G82" s="367"/>
      <c r="H82" s="132"/>
      <c r="I82" s="133"/>
      <c r="J82" s="133"/>
      <c r="K82" s="133"/>
    </row>
    <row r="83" spans="1:11" s="134" customFormat="1" ht="19.5" customHeight="1" thickBot="1" x14ac:dyDescent="0.35">
      <c r="A83" s="129" t="s">
        <v>53</v>
      </c>
      <c r="B83" s="135">
        <f>B81-B82</f>
        <v>99.52</v>
      </c>
      <c r="C83" s="136"/>
      <c r="D83" s="136"/>
      <c r="E83" s="136"/>
      <c r="F83" s="136"/>
      <c r="G83" s="137"/>
      <c r="H83" s="132"/>
      <c r="I83" s="133"/>
      <c r="J83" s="133"/>
      <c r="K83" s="133"/>
    </row>
    <row r="84" spans="1:11" s="134" customFormat="1" ht="27" customHeight="1" thickBot="1" x14ac:dyDescent="0.35">
      <c r="A84" s="129" t="s">
        <v>54</v>
      </c>
      <c r="B84" s="138">
        <f>B31</f>
        <v>309.32312999999999</v>
      </c>
      <c r="C84" s="368" t="s">
        <v>55</v>
      </c>
      <c r="D84" s="369"/>
      <c r="E84" s="369"/>
      <c r="F84" s="369"/>
      <c r="G84" s="369"/>
      <c r="H84" s="370"/>
      <c r="I84" s="133"/>
      <c r="J84" s="133"/>
      <c r="K84" s="133"/>
    </row>
    <row r="85" spans="1:11" s="134" customFormat="1" ht="27" customHeight="1" thickBot="1" x14ac:dyDescent="0.35">
      <c r="A85" s="129" t="s">
        <v>56</v>
      </c>
      <c r="B85" s="138">
        <f>B32</f>
        <v>345.78707000000003</v>
      </c>
      <c r="C85" s="368" t="s">
        <v>57</v>
      </c>
      <c r="D85" s="369"/>
      <c r="E85" s="369"/>
      <c r="F85" s="369"/>
      <c r="G85" s="369"/>
      <c r="H85" s="370"/>
      <c r="I85" s="133"/>
      <c r="J85" s="133"/>
      <c r="K85" s="133"/>
    </row>
    <row r="86" spans="1:11" s="134" customFormat="1" ht="18" x14ac:dyDescent="0.3">
      <c r="A86" s="129"/>
      <c r="B86" s="141"/>
      <c r="C86" s="142"/>
      <c r="D86" s="142"/>
      <c r="E86" s="142"/>
      <c r="F86" s="142"/>
      <c r="G86" s="142"/>
      <c r="H86" s="142"/>
      <c r="I86" s="133"/>
      <c r="J86" s="133"/>
      <c r="K86" s="133"/>
    </row>
    <row r="87" spans="1:11" ht="18" x14ac:dyDescent="0.3">
      <c r="A87" s="129" t="s">
        <v>58</v>
      </c>
      <c r="B87" s="143">
        <f>B84/B85</f>
        <v>0.89454799452159961</v>
      </c>
      <c r="C87" s="124" t="s">
        <v>59</v>
      </c>
      <c r="D87" s="132"/>
      <c r="E87" s="132"/>
      <c r="F87" s="132"/>
      <c r="G87" s="132"/>
      <c r="H87" s="132"/>
    </row>
    <row r="88" spans="1:11" ht="19.5" customHeight="1" thickBot="1" x14ac:dyDescent="0.35">
      <c r="A88" s="129"/>
      <c r="B88" s="143"/>
      <c r="C88" s="143"/>
      <c r="D88" s="132"/>
      <c r="E88" s="132"/>
      <c r="F88" s="132"/>
      <c r="G88" s="132"/>
      <c r="H88" s="132"/>
    </row>
    <row r="89" spans="1:11" ht="27" customHeight="1" thickBot="1" x14ac:dyDescent="0.35">
      <c r="A89" s="144" t="s">
        <v>116</v>
      </c>
      <c r="B89" s="145">
        <v>100</v>
      </c>
      <c r="C89" s="143"/>
      <c r="D89" s="210" t="s">
        <v>60</v>
      </c>
      <c r="E89" s="211"/>
      <c r="F89" s="359" t="s">
        <v>61</v>
      </c>
      <c r="G89" s="360"/>
      <c r="H89" s="132"/>
    </row>
    <row r="90" spans="1:11" ht="26.25" customHeight="1" x14ac:dyDescent="0.3">
      <c r="A90" s="146" t="s">
        <v>62</v>
      </c>
      <c r="B90" s="147">
        <v>10</v>
      </c>
      <c r="C90" s="148" t="s">
        <v>63</v>
      </c>
      <c r="D90" s="212" t="s">
        <v>64</v>
      </c>
      <c r="E90" s="150" t="s">
        <v>65</v>
      </c>
      <c r="F90" s="212" t="s">
        <v>64</v>
      </c>
      <c r="G90" s="151" t="s">
        <v>65</v>
      </c>
      <c r="H90" s="132"/>
    </row>
    <row r="91" spans="1:11" ht="26.25" customHeight="1" x14ac:dyDescent="0.45">
      <c r="A91" s="146" t="s">
        <v>66</v>
      </c>
      <c r="B91" s="147">
        <v>100</v>
      </c>
      <c r="C91" s="152">
        <v>1</v>
      </c>
      <c r="D91" s="153">
        <v>17242406</v>
      </c>
      <c r="E91" s="213">
        <f>IF(ISBLANK(D91),"-",$D$101/$D$98*D91)</f>
        <v>22300470.73185375</v>
      </c>
      <c r="F91" s="153">
        <v>18372459</v>
      </c>
      <c r="G91" s="214">
        <f>IF(ISBLANK(F91),"-",$D$101/$F$98*F91)</f>
        <v>21974464.996679313</v>
      </c>
      <c r="H91" s="132"/>
    </row>
    <row r="92" spans="1:11" ht="26.25" customHeight="1" x14ac:dyDescent="0.45">
      <c r="A92" s="146" t="s">
        <v>67</v>
      </c>
      <c r="B92" s="147">
        <v>1</v>
      </c>
      <c r="C92" s="155">
        <v>2</v>
      </c>
      <c r="D92" s="156">
        <v>17231629</v>
      </c>
      <c r="E92" s="215">
        <f>IF(ISBLANK(D92),"-",$D$101/$D$98*D92)</f>
        <v>22286532.295821261</v>
      </c>
      <c r="F92" s="156">
        <v>19325880</v>
      </c>
      <c r="G92" s="216">
        <f>IF(ISBLANK(F92),"-",$D$101/$F$98*F92)</f>
        <v>23114808.615984652</v>
      </c>
      <c r="H92" s="132"/>
    </row>
    <row r="93" spans="1:11" ht="26.25" customHeight="1" x14ac:dyDescent="0.45">
      <c r="A93" s="146" t="s">
        <v>68</v>
      </c>
      <c r="B93" s="147">
        <v>1</v>
      </c>
      <c r="C93" s="155">
        <v>3</v>
      </c>
      <c r="D93" s="156">
        <v>17188736</v>
      </c>
      <c r="E93" s="215">
        <f>IF(ISBLANK(D93),"-",$D$101/$D$98*D93)</f>
        <v>22231056.622002803</v>
      </c>
      <c r="F93" s="156">
        <v>18319382</v>
      </c>
      <c r="G93" s="216">
        <f>IF(ISBLANK(F93),"-",$D$101/$F$98*F93)</f>
        <v>21910982.00408541</v>
      </c>
      <c r="H93" s="132"/>
    </row>
    <row r="94" spans="1:11" ht="26.25" customHeight="1" x14ac:dyDescent="0.3">
      <c r="A94" s="146" t="s">
        <v>69</v>
      </c>
      <c r="B94" s="147">
        <v>1</v>
      </c>
      <c r="C94" s="159">
        <v>4</v>
      </c>
      <c r="D94" s="217"/>
      <c r="E94" s="218" t="str">
        <f>IF(ISBLANK(D94),"-",$D$101/$D$98*D94)</f>
        <v>-</v>
      </c>
      <c r="F94" s="219"/>
      <c r="G94" s="220" t="str">
        <f>IF(ISBLANK(F94),"-",$D$101/$F$98*F94)</f>
        <v>-</v>
      </c>
      <c r="H94" s="132"/>
    </row>
    <row r="95" spans="1:11" ht="27" customHeight="1" thickBot="1" x14ac:dyDescent="0.35">
      <c r="A95" s="146" t="s">
        <v>70</v>
      </c>
      <c r="B95" s="147">
        <v>1</v>
      </c>
      <c r="C95" s="129" t="s">
        <v>71</v>
      </c>
      <c r="D95" s="162">
        <f>AVERAGE(D91:D94)</f>
        <v>17220923.666666668</v>
      </c>
      <c r="E95" s="163">
        <f>AVERAGE(E91:E94)</f>
        <v>22272686.549892604</v>
      </c>
      <c r="F95" s="221">
        <f>AVERAGE(F91:F94)</f>
        <v>18672573.666666668</v>
      </c>
      <c r="G95" s="222">
        <f>AVERAGE(G91:G94)</f>
        <v>22333418.538916457</v>
      </c>
      <c r="H95" s="132"/>
    </row>
    <row r="96" spans="1:11" ht="26.25" customHeight="1" x14ac:dyDescent="0.35">
      <c r="A96" s="146" t="s">
        <v>72</v>
      </c>
      <c r="B96" s="147">
        <v>1</v>
      </c>
      <c r="C96" s="166" t="s">
        <v>73</v>
      </c>
      <c r="D96" s="465">
        <v>19.3</v>
      </c>
      <c r="E96" s="124"/>
      <c r="F96" s="167">
        <v>20.87</v>
      </c>
      <c r="G96" s="227"/>
      <c r="H96" s="132"/>
    </row>
    <row r="97" spans="1:9" ht="26.25" customHeight="1" x14ac:dyDescent="0.35">
      <c r="A97" s="146" t="s">
        <v>74</v>
      </c>
      <c r="B97" s="147">
        <v>1</v>
      </c>
      <c r="C97" s="168" t="s">
        <v>75</v>
      </c>
      <c r="D97" s="169">
        <f>D96*$B$87</f>
        <v>17.264776294266873</v>
      </c>
      <c r="E97" s="155"/>
      <c r="F97" s="170">
        <f>F96*$B$87</f>
        <v>18.669216645665784</v>
      </c>
      <c r="G97" s="227"/>
      <c r="H97" s="132"/>
    </row>
    <row r="98" spans="1:9" ht="19.5" customHeight="1" thickBot="1" x14ac:dyDescent="0.4">
      <c r="A98" s="202" t="s">
        <v>76</v>
      </c>
      <c r="B98" s="223">
        <f>(B97/B96)*(B95/B94)*(B93/B92)*(B91/B90)*B89</f>
        <v>1000</v>
      </c>
      <c r="C98" s="168" t="s">
        <v>77</v>
      </c>
      <c r="D98" s="172">
        <f>D97*$B$83/100</f>
        <v>17.181905368054391</v>
      </c>
      <c r="E98" s="173"/>
      <c r="F98" s="174">
        <f>F97*$B$83/100</f>
        <v>18.579604405766588</v>
      </c>
      <c r="G98" s="227"/>
      <c r="H98" s="132"/>
    </row>
    <row r="99" spans="1:9" ht="19.5" customHeight="1" thickBot="1" x14ac:dyDescent="0.4">
      <c r="A99" s="361" t="s">
        <v>78</v>
      </c>
      <c r="B99" s="362"/>
      <c r="C99" s="168" t="s">
        <v>79</v>
      </c>
      <c r="D99" s="224">
        <f>D98/$B$98</f>
        <v>1.718190536805439E-2</v>
      </c>
      <c r="E99" s="225"/>
      <c r="F99" s="226">
        <f>F98/$B$98</f>
        <v>1.8579604405766587E-2</v>
      </c>
      <c r="G99" s="227"/>
      <c r="H99" s="132"/>
    </row>
    <row r="100" spans="1:9" ht="19.5" customHeight="1" thickBot="1" x14ac:dyDescent="0.35">
      <c r="A100" s="363"/>
      <c r="B100" s="364"/>
      <c r="C100" s="176" t="s">
        <v>117</v>
      </c>
      <c r="D100" s="228">
        <f>$B$56/$B$116</f>
        <v>2.2222222222222223E-2</v>
      </c>
      <c r="E100" s="225"/>
      <c r="F100" s="175"/>
      <c r="G100" s="229"/>
      <c r="H100" s="165"/>
    </row>
    <row r="101" spans="1:9" ht="18" x14ac:dyDescent="0.3">
      <c r="C101" s="176" t="s">
        <v>80</v>
      </c>
      <c r="D101" s="169">
        <f>D100*$B$98</f>
        <v>22.222222222222221</v>
      </c>
      <c r="E101" s="225"/>
      <c r="F101" s="175"/>
      <c r="G101" s="227"/>
      <c r="H101" s="165"/>
    </row>
    <row r="102" spans="1:9" ht="19.5" customHeight="1" thickBot="1" x14ac:dyDescent="0.4">
      <c r="C102" s="177" t="s">
        <v>81</v>
      </c>
      <c r="D102" s="230">
        <f>D101/B34</f>
        <v>24.841844549779097</v>
      </c>
      <c r="E102" s="225"/>
      <c r="F102" s="157"/>
      <c r="G102" s="227"/>
      <c r="H102" s="165"/>
      <c r="I102" s="231"/>
    </row>
    <row r="103" spans="1:9" ht="18" x14ac:dyDescent="0.35">
      <c r="C103" s="178" t="s">
        <v>108</v>
      </c>
      <c r="D103" s="179">
        <f>AVERAGE(E91:E94,G91:G94)</f>
        <v>22303052.544404529</v>
      </c>
      <c r="E103" s="225"/>
      <c r="F103" s="157"/>
      <c r="G103" s="229"/>
      <c r="H103" s="165"/>
      <c r="I103" s="232"/>
    </row>
    <row r="104" spans="1:9" ht="18" x14ac:dyDescent="0.35">
      <c r="C104" s="180" t="s">
        <v>83</v>
      </c>
      <c r="D104" s="233">
        <f>STDEV(E91:E94,G91:G94)/D103</f>
        <v>1.9296548389208388E-2</v>
      </c>
      <c r="E104" s="225"/>
      <c r="F104" s="157"/>
      <c r="G104" s="227"/>
      <c r="H104" s="165"/>
      <c r="I104" s="232"/>
    </row>
    <row r="105" spans="1:9" ht="19.5" customHeight="1" thickBot="1" x14ac:dyDescent="0.4">
      <c r="C105" s="181" t="s">
        <v>19</v>
      </c>
      <c r="D105" s="234">
        <f>COUNT(E91:E94,G91:G94)</f>
        <v>6</v>
      </c>
      <c r="E105" s="225"/>
      <c r="F105" s="466">
        <f>D113/D103*D100*B116/20</f>
        <v>0.9906013518110498</v>
      </c>
      <c r="G105" s="227"/>
      <c r="H105" s="165"/>
      <c r="I105" s="232"/>
    </row>
    <row r="106" spans="1:9" ht="19.5" customHeight="1" thickBot="1" x14ac:dyDescent="0.35">
      <c r="A106" s="182"/>
      <c r="B106" s="182"/>
      <c r="C106" s="182"/>
      <c r="D106" s="182"/>
      <c r="E106" s="182"/>
      <c r="F106" s="157"/>
      <c r="G106" s="396"/>
      <c r="H106" s="397"/>
    </row>
    <row r="107" spans="1:9" ht="26.25" customHeight="1" x14ac:dyDescent="0.3">
      <c r="A107" s="144" t="s">
        <v>109</v>
      </c>
      <c r="B107" s="145">
        <v>900</v>
      </c>
      <c r="C107" s="210" t="s">
        <v>39</v>
      </c>
      <c r="D107" s="235" t="s">
        <v>64</v>
      </c>
      <c r="E107" s="236" t="s">
        <v>110</v>
      </c>
      <c r="F107" s="237" t="s">
        <v>111</v>
      </c>
      <c r="G107" s="396"/>
      <c r="H107" s="397"/>
    </row>
    <row r="108" spans="1:9" ht="26.25" customHeight="1" x14ac:dyDescent="0.45">
      <c r="A108" s="146" t="s">
        <v>112</v>
      </c>
      <c r="B108" s="147">
        <v>1</v>
      </c>
      <c r="C108" s="238">
        <v>1</v>
      </c>
      <c r="D108" s="239">
        <v>20455849</v>
      </c>
      <c r="E108" s="240">
        <f t="shared" ref="E108:E113" si="1">IF(ISBLANK(D108),"-",D108/$D$103*$D$100*$B$116)</f>
        <v>18.343541951733457</v>
      </c>
      <c r="F108" s="241">
        <f t="shared" ref="F108:F113" si="2">IF(ISBLANK(D108), "-", E108/$B$56)</f>
        <v>0.91717709758667287</v>
      </c>
      <c r="G108" s="396"/>
      <c r="H108" s="397"/>
    </row>
    <row r="109" spans="1:9" ht="26.25" customHeight="1" x14ac:dyDescent="0.45">
      <c r="A109" s="146" t="s">
        <v>90</v>
      </c>
      <c r="B109" s="147">
        <v>1</v>
      </c>
      <c r="C109" s="238">
        <v>2</v>
      </c>
      <c r="D109" s="239">
        <v>18656677</v>
      </c>
      <c r="E109" s="242">
        <f t="shared" si="1"/>
        <v>16.730155625877011</v>
      </c>
      <c r="F109" s="243">
        <f t="shared" si="2"/>
        <v>0.83650778129385051</v>
      </c>
      <c r="G109" s="396"/>
      <c r="H109" s="397"/>
    </row>
    <row r="110" spans="1:9" ht="26.25" customHeight="1" x14ac:dyDescent="0.45">
      <c r="A110" s="146" t="s">
        <v>91</v>
      </c>
      <c r="B110" s="147">
        <v>1</v>
      </c>
      <c r="C110" s="238">
        <v>3</v>
      </c>
      <c r="D110" s="239">
        <v>22352136</v>
      </c>
      <c r="E110" s="242">
        <f t="shared" si="1"/>
        <v>20.044015011396088</v>
      </c>
      <c r="F110" s="243">
        <f t="shared" si="2"/>
        <v>1.0022007505698043</v>
      </c>
      <c r="G110" s="396"/>
      <c r="H110" s="397"/>
    </row>
    <row r="111" spans="1:9" ht="26.25" customHeight="1" x14ac:dyDescent="0.45">
      <c r="A111" s="146" t="s">
        <v>92</v>
      </c>
      <c r="B111" s="147">
        <v>1</v>
      </c>
      <c r="C111" s="238">
        <v>4</v>
      </c>
      <c r="D111" s="239">
        <v>19035728</v>
      </c>
      <c r="E111" s="242">
        <f t="shared" si="1"/>
        <v>17.070065151037589</v>
      </c>
      <c r="F111" s="243">
        <f t="shared" si="2"/>
        <v>0.8535032575518795</v>
      </c>
      <c r="G111" s="396"/>
      <c r="H111" s="397"/>
    </row>
    <row r="112" spans="1:9" ht="26.25" customHeight="1" x14ac:dyDescent="0.45">
      <c r="A112" s="146" t="s">
        <v>93</v>
      </c>
      <c r="B112" s="147">
        <v>1</v>
      </c>
      <c r="C112" s="238">
        <v>5</v>
      </c>
      <c r="D112" s="239">
        <v>15366642</v>
      </c>
      <c r="E112" s="242">
        <f t="shared" si="1"/>
        <v>13.779855443021175</v>
      </c>
      <c r="F112" s="243">
        <f t="shared" si="2"/>
        <v>0.6889927721510587</v>
      </c>
      <c r="G112" s="396"/>
      <c r="H112" s="397"/>
    </row>
    <row r="113" spans="1:11" ht="26.25" customHeight="1" x14ac:dyDescent="0.45">
      <c r="A113" s="146" t="s">
        <v>95</v>
      </c>
      <c r="B113" s="147">
        <v>1</v>
      </c>
      <c r="C113" s="244">
        <v>6</v>
      </c>
      <c r="D113" s="245">
        <v>22093434</v>
      </c>
      <c r="E113" s="246">
        <f t="shared" si="1"/>
        <v>19.812027036220996</v>
      </c>
      <c r="F113" s="247">
        <f t="shared" si="2"/>
        <v>0.9906013518110498</v>
      </c>
      <c r="G113" s="396"/>
      <c r="H113" s="397"/>
    </row>
    <row r="114" spans="1:11" ht="26.25" customHeight="1" x14ac:dyDescent="0.3">
      <c r="A114" s="146" t="s">
        <v>96</v>
      </c>
      <c r="B114" s="147">
        <v>1</v>
      </c>
      <c r="C114" s="238"/>
      <c r="D114" s="155"/>
      <c r="E114" s="124"/>
      <c r="F114" s="248"/>
      <c r="G114" s="396"/>
      <c r="H114" s="397"/>
    </row>
    <row r="115" spans="1:11" ht="26.25" customHeight="1" x14ac:dyDescent="0.3">
      <c r="A115" s="146" t="s">
        <v>97</v>
      </c>
      <c r="B115" s="147">
        <v>1</v>
      </c>
      <c r="C115" s="238"/>
      <c r="D115" s="249"/>
      <c r="E115" s="250" t="s">
        <v>71</v>
      </c>
      <c r="F115" s="251">
        <f>AVERAGE(F108:F113)</f>
        <v>0.88149716849405246</v>
      </c>
      <c r="G115" s="396"/>
      <c r="H115" s="397"/>
    </row>
    <row r="116" spans="1:11" ht="27" customHeight="1" thickBot="1" x14ac:dyDescent="0.35">
      <c r="A116" s="146" t="s">
        <v>98</v>
      </c>
      <c r="B116" s="171">
        <f>(B115/B114)*(B113/B112)*(B111/B110)*(B109/B108)*B107</f>
        <v>900</v>
      </c>
      <c r="C116" s="252"/>
      <c r="D116" s="253"/>
      <c r="E116" s="129" t="s">
        <v>83</v>
      </c>
      <c r="F116" s="254">
        <f>STDEV(F108:F113)/F115</f>
        <v>0.13191836678232238</v>
      </c>
      <c r="G116" s="396"/>
      <c r="H116" s="397"/>
    </row>
    <row r="117" spans="1:11" ht="19.5" customHeight="1" thickBot="1" x14ac:dyDescent="0.4">
      <c r="A117" s="361" t="s">
        <v>78</v>
      </c>
      <c r="B117" s="362"/>
      <c r="C117" s="255"/>
      <c r="D117" s="256"/>
      <c r="E117" s="257" t="s">
        <v>19</v>
      </c>
      <c r="F117" s="258">
        <f>COUNT(F108:F113)</f>
        <v>6</v>
      </c>
      <c r="G117" s="396"/>
      <c r="H117" s="397"/>
      <c r="I117" s="232"/>
    </row>
    <row r="118" spans="1:11" ht="19.5" customHeight="1" thickBot="1" x14ac:dyDescent="0.35">
      <c r="A118" s="363"/>
      <c r="B118" s="364"/>
      <c r="C118" s="124"/>
      <c r="D118" s="124"/>
      <c r="E118" s="124"/>
      <c r="F118" s="155"/>
      <c r="G118" s="124"/>
      <c r="H118" s="124"/>
    </row>
    <row r="119" spans="1:11" ht="18" x14ac:dyDescent="0.3">
      <c r="A119" s="142"/>
      <c r="B119" s="142"/>
      <c r="C119" s="124"/>
      <c r="D119" s="124"/>
      <c r="E119" s="124"/>
      <c r="F119" s="155"/>
      <c r="G119" s="124"/>
      <c r="H119" s="124"/>
    </row>
    <row r="120" spans="1:11" ht="18" x14ac:dyDescent="0.35">
      <c r="A120" s="259" t="s">
        <v>121</v>
      </c>
      <c r="B120" s="259" t="s">
        <v>122</v>
      </c>
      <c r="C120" s="158"/>
      <c r="D120" s="158"/>
      <c r="E120" s="158"/>
      <c r="F120" s="158"/>
      <c r="G120" s="158"/>
      <c r="H120" s="158"/>
    </row>
    <row r="121" spans="1:11" ht="18" x14ac:dyDescent="0.35">
      <c r="A121" s="259"/>
      <c r="B121" s="259"/>
      <c r="C121" s="158"/>
      <c r="D121" s="158"/>
      <c r="E121" s="158"/>
      <c r="F121" s="158"/>
      <c r="G121" s="158"/>
      <c r="H121" s="158"/>
    </row>
    <row r="122" spans="1:11" ht="18" x14ac:dyDescent="0.35">
      <c r="A122" s="260" t="s">
        <v>4</v>
      </c>
      <c r="B122" s="261" t="str">
        <f>B79</f>
        <v>Fluoxetine HCl</v>
      </c>
      <c r="C122" s="158"/>
      <c r="D122" s="158"/>
      <c r="E122" s="158"/>
      <c r="F122" s="158"/>
      <c r="G122" s="158"/>
      <c r="H122" s="158"/>
    </row>
    <row r="123" spans="1:11" ht="18" x14ac:dyDescent="0.35">
      <c r="A123" s="262" t="s">
        <v>50</v>
      </c>
      <c r="B123" s="261" t="str">
        <f>B80</f>
        <v>F18-1</v>
      </c>
      <c r="C123" s="158"/>
      <c r="D123" s="158"/>
      <c r="E123" s="158"/>
      <c r="F123" s="158"/>
      <c r="G123" s="158"/>
      <c r="H123" s="158"/>
    </row>
    <row r="124" spans="1:11" ht="19.5" customHeight="1" thickBot="1" x14ac:dyDescent="0.4">
      <c r="A124" s="262" t="s">
        <v>5</v>
      </c>
      <c r="B124" s="261">
        <f>B81</f>
        <v>99.52</v>
      </c>
      <c r="C124" s="158"/>
      <c r="D124" s="158"/>
      <c r="E124" s="158"/>
      <c r="F124" s="158"/>
      <c r="G124" s="158"/>
      <c r="H124" s="158"/>
    </row>
    <row r="125" spans="1:11" s="134" customFormat="1" ht="15.75" customHeight="1" thickBot="1" x14ac:dyDescent="0.4">
      <c r="A125" s="262" t="s">
        <v>51</v>
      </c>
      <c r="B125" s="261">
        <v>0</v>
      </c>
      <c r="C125" s="365" t="s">
        <v>52</v>
      </c>
      <c r="D125" s="366"/>
      <c r="E125" s="366"/>
      <c r="F125" s="366"/>
      <c r="G125" s="367"/>
      <c r="I125" s="133"/>
      <c r="J125" s="133"/>
      <c r="K125" s="133"/>
    </row>
    <row r="126" spans="1:11" s="134" customFormat="1" ht="19.5" customHeight="1" thickBot="1" x14ac:dyDescent="0.4">
      <c r="A126" s="262" t="s">
        <v>53</v>
      </c>
      <c r="B126" s="263">
        <f>B124-B125</f>
        <v>99.52</v>
      </c>
      <c r="C126" s="264"/>
      <c r="D126" s="264"/>
      <c r="E126" s="264"/>
      <c r="F126" s="264"/>
      <c r="G126" s="265"/>
      <c r="I126" s="133"/>
      <c r="J126" s="133"/>
      <c r="K126" s="133"/>
    </row>
    <row r="127" spans="1:11" s="134" customFormat="1" ht="27" customHeight="1" thickBot="1" x14ac:dyDescent="0.35">
      <c r="A127" s="129" t="s">
        <v>54</v>
      </c>
      <c r="B127" s="138">
        <f>B31</f>
        <v>309.32312999999999</v>
      </c>
      <c r="C127" s="368" t="s">
        <v>55</v>
      </c>
      <c r="D127" s="369"/>
      <c r="E127" s="369"/>
      <c r="F127" s="369"/>
      <c r="G127" s="369"/>
      <c r="H127" s="370"/>
      <c r="I127" s="133"/>
      <c r="J127" s="133"/>
      <c r="K127" s="133"/>
    </row>
    <row r="128" spans="1:11" s="134" customFormat="1" ht="27" customHeight="1" thickBot="1" x14ac:dyDescent="0.35">
      <c r="A128" s="129" t="s">
        <v>56</v>
      </c>
      <c r="B128" s="138">
        <f>B32</f>
        <v>345.78707000000003</v>
      </c>
      <c r="C128" s="368" t="s">
        <v>57</v>
      </c>
      <c r="D128" s="369"/>
      <c r="E128" s="369"/>
      <c r="F128" s="369"/>
      <c r="G128" s="369"/>
      <c r="H128" s="370"/>
      <c r="I128" s="133"/>
      <c r="J128" s="133"/>
      <c r="K128" s="133"/>
    </row>
    <row r="129" spans="1:11" s="134" customFormat="1" ht="18" x14ac:dyDescent="0.3">
      <c r="A129" s="129"/>
      <c r="B129" s="141"/>
      <c r="C129" s="142"/>
      <c r="D129" s="142"/>
      <c r="E129" s="142"/>
      <c r="F129" s="142"/>
      <c r="G129" s="142"/>
      <c r="H129" s="142"/>
      <c r="I129" s="133"/>
      <c r="J129" s="133"/>
      <c r="K129" s="133"/>
    </row>
    <row r="130" spans="1:11" ht="18" x14ac:dyDescent="0.3">
      <c r="A130" s="129" t="s">
        <v>58</v>
      </c>
      <c r="B130" s="143">
        <f>B127/B128</f>
        <v>0.89454799452159961</v>
      </c>
      <c r="C130" s="124" t="s">
        <v>59</v>
      </c>
      <c r="D130" s="132"/>
      <c r="E130" s="132"/>
      <c r="F130" s="132"/>
      <c r="G130" s="132"/>
      <c r="H130" s="132"/>
    </row>
    <row r="131" spans="1:11" ht="19.5" customHeight="1" thickBot="1" x14ac:dyDescent="0.4">
      <c r="A131" s="259"/>
      <c r="B131" s="259"/>
      <c r="C131" s="158"/>
      <c r="D131" s="158"/>
      <c r="E131" s="158"/>
      <c r="F131" s="158"/>
      <c r="G131" s="158"/>
      <c r="H131" s="158"/>
    </row>
    <row r="132" spans="1:11" ht="27" customHeight="1" thickBot="1" x14ac:dyDescent="0.4">
      <c r="A132" s="266" t="s">
        <v>116</v>
      </c>
      <c r="B132" s="267">
        <v>100</v>
      </c>
      <c r="C132" s="158"/>
      <c r="D132" s="371" t="s">
        <v>60</v>
      </c>
      <c r="E132" s="372"/>
      <c r="F132" s="371" t="s">
        <v>61</v>
      </c>
      <c r="G132" s="372"/>
      <c r="H132" s="158"/>
    </row>
    <row r="133" spans="1:11" ht="26.25" customHeight="1" x14ac:dyDescent="0.35">
      <c r="A133" s="268" t="s">
        <v>62</v>
      </c>
      <c r="B133" s="269">
        <v>10</v>
      </c>
      <c r="C133" s="270" t="s">
        <v>123</v>
      </c>
      <c r="D133" s="271" t="s">
        <v>64</v>
      </c>
      <c r="E133" s="272" t="s">
        <v>65</v>
      </c>
      <c r="F133" s="271" t="s">
        <v>64</v>
      </c>
      <c r="G133" s="272" t="s">
        <v>65</v>
      </c>
      <c r="H133" s="158"/>
    </row>
    <row r="134" spans="1:11" ht="26.25" customHeight="1" x14ac:dyDescent="0.45">
      <c r="A134" s="268" t="s">
        <v>66</v>
      </c>
      <c r="B134" s="269">
        <v>100</v>
      </c>
      <c r="C134" s="273">
        <v>1</v>
      </c>
      <c r="D134" s="153">
        <v>18184373</v>
      </c>
      <c r="E134" s="274">
        <f>IF(ISBLANK(D134),"-",$D$144/$D$141*D134)</f>
        <v>22901722.785069659</v>
      </c>
      <c r="F134" s="153">
        <v>19306631</v>
      </c>
      <c r="G134" s="274">
        <f>IF(ISBLANK(F134),"-",$D$144/$F$141*F134)</f>
        <v>22992632.099820849</v>
      </c>
      <c r="H134" s="158"/>
    </row>
    <row r="135" spans="1:11" ht="26.25" customHeight="1" x14ac:dyDescent="0.45">
      <c r="A135" s="268" t="s">
        <v>67</v>
      </c>
      <c r="B135" s="269">
        <v>1</v>
      </c>
      <c r="C135" s="275">
        <v>2</v>
      </c>
      <c r="D135" s="156">
        <v>18092392</v>
      </c>
      <c r="E135" s="276">
        <f>IF(ISBLANK(D135),"-",$D$144/$D$141*D135)</f>
        <v>22785880.277687442</v>
      </c>
      <c r="F135" s="156">
        <v>19188757</v>
      </c>
      <c r="G135" s="276">
        <f>IF(ISBLANK(F135),"-",$D$144/$F$141*F135)</f>
        <v>22852253.723286159</v>
      </c>
      <c r="H135" s="158"/>
    </row>
    <row r="136" spans="1:11" ht="26.25" customHeight="1" x14ac:dyDescent="0.45">
      <c r="A136" s="268" t="s">
        <v>68</v>
      </c>
      <c r="B136" s="269">
        <v>1</v>
      </c>
      <c r="C136" s="275">
        <v>3</v>
      </c>
      <c r="D136" s="156">
        <v>18072648</v>
      </c>
      <c r="E136" s="276">
        <f>IF(ISBLANK(D136),"-",$D$144/$D$141*D136)</f>
        <v>22761014.332918908</v>
      </c>
      <c r="F136" s="156">
        <v>19247636</v>
      </c>
      <c r="G136" s="276">
        <f>IF(ISBLANK(F136),"-",$D$144/$F$141*F136)</f>
        <v>22922373.838256262</v>
      </c>
      <c r="H136" s="158"/>
    </row>
    <row r="137" spans="1:11" ht="26.25" customHeight="1" x14ac:dyDescent="0.35">
      <c r="A137" s="268" t="s">
        <v>69</v>
      </c>
      <c r="B137" s="269">
        <v>1</v>
      </c>
      <c r="C137" s="277">
        <v>4</v>
      </c>
      <c r="D137" s="217"/>
      <c r="E137" s="278" t="str">
        <f>IF(ISBLANK(D137),"-",$D$144/$D$141*D137)</f>
        <v>-</v>
      </c>
      <c r="F137" s="217"/>
      <c r="G137" s="278" t="str">
        <f>IF(ISBLANK(F137),"-",$D$144/$D$141*F137)</f>
        <v>-</v>
      </c>
      <c r="H137" s="158"/>
    </row>
    <row r="138" spans="1:11" ht="27" customHeight="1" thickBot="1" x14ac:dyDescent="0.4">
      <c r="A138" s="268" t="s">
        <v>70</v>
      </c>
      <c r="B138" s="269">
        <v>1</v>
      </c>
      <c r="C138" s="262" t="s">
        <v>71</v>
      </c>
      <c r="D138" s="279">
        <f>AVERAGE(D134:D137)</f>
        <v>18116471</v>
      </c>
      <c r="E138" s="280">
        <f>AVERAGE(E134:E137)</f>
        <v>22816205.798558671</v>
      </c>
      <c r="F138" s="279">
        <f>AVERAGE(F134:F137)</f>
        <v>19247674.666666668</v>
      </c>
      <c r="G138" s="281">
        <f>AVERAGE(G134:G137)</f>
        <v>22922419.887121093</v>
      </c>
      <c r="H138" s="158"/>
    </row>
    <row r="139" spans="1:11" ht="26.25" customHeight="1" x14ac:dyDescent="0.35">
      <c r="A139" s="268" t="s">
        <v>72</v>
      </c>
      <c r="B139" s="269">
        <v>1</v>
      </c>
      <c r="C139" s="282" t="s">
        <v>104</v>
      </c>
      <c r="D139" s="147">
        <v>19.82</v>
      </c>
      <c r="E139" s="158"/>
      <c r="F139" s="283">
        <v>20.96</v>
      </c>
      <c r="G139" s="158"/>
      <c r="H139" s="158"/>
    </row>
    <row r="140" spans="1:11" ht="26.25" customHeight="1" x14ac:dyDescent="0.35">
      <c r="A140" s="268" t="s">
        <v>74</v>
      </c>
      <c r="B140" s="269">
        <v>1</v>
      </c>
      <c r="C140" s="284" t="s">
        <v>105</v>
      </c>
      <c r="D140" s="285">
        <f>D139*B130</f>
        <v>17.729941251418104</v>
      </c>
      <c r="E140" s="275"/>
      <c r="F140" s="286">
        <f>F139*B130</f>
        <v>18.749725965172729</v>
      </c>
      <c r="G140" s="158"/>
      <c r="H140" s="158"/>
    </row>
    <row r="141" spans="1:11" ht="19.5" customHeight="1" thickBot="1" x14ac:dyDescent="0.4">
      <c r="A141" s="268" t="s">
        <v>76</v>
      </c>
      <c r="B141" s="287">
        <f>(B140/B139)*(B138/B137)*(B136/B135)*(B134/B133)*B132</f>
        <v>1000</v>
      </c>
      <c r="C141" s="284" t="s">
        <v>106</v>
      </c>
      <c r="D141" s="288">
        <f>D140*B126/100</f>
        <v>17.644837533411295</v>
      </c>
      <c r="E141" s="289"/>
      <c r="F141" s="290">
        <f>F140*B126/100</f>
        <v>18.659727280539897</v>
      </c>
      <c r="G141" s="158"/>
      <c r="H141" s="158"/>
    </row>
    <row r="142" spans="1:11" ht="19.5" customHeight="1" thickBot="1" x14ac:dyDescent="0.4">
      <c r="A142" s="361" t="s">
        <v>78</v>
      </c>
      <c r="B142" s="373"/>
      <c r="C142" s="284" t="s">
        <v>107</v>
      </c>
      <c r="D142" s="285">
        <f>D141/$B$141</f>
        <v>1.7644837533411294E-2</v>
      </c>
      <c r="E142" s="289"/>
      <c r="F142" s="291">
        <f>F141/$B$141</f>
        <v>1.8659727280539898E-2</v>
      </c>
      <c r="G142" s="134"/>
      <c r="H142" s="292"/>
    </row>
    <row r="143" spans="1:11" ht="19.5" customHeight="1" thickBot="1" x14ac:dyDescent="0.4">
      <c r="A143" s="363"/>
      <c r="B143" s="374"/>
      <c r="C143" s="284" t="s">
        <v>117</v>
      </c>
      <c r="D143" s="288">
        <f>$B$56/$B$159</f>
        <v>2.2222222222222223E-2</v>
      </c>
      <c r="E143" s="158"/>
      <c r="F143" s="293"/>
      <c r="G143" s="294"/>
      <c r="H143" s="292"/>
    </row>
    <row r="144" spans="1:11" ht="18" x14ac:dyDescent="0.35">
      <c r="A144" s="158"/>
      <c r="B144" s="158"/>
      <c r="C144" s="284" t="s">
        <v>80</v>
      </c>
      <c r="D144" s="285">
        <f>D143*$B$141</f>
        <v>22.222222222222221</v>
      </c>
      <c r="E144" s="158"/>
      <c r="F144" s="293"/>
      <c r="G144" s="134"/>
      <c r="H144" s="292"/>
    </row>
    <row r="145" spans="1:9" ht="19.5" customHeight="1" thickBot="1" x14ac:dyDescent="0.4">
      <c r="A145" s="158"/>
      <c r="B145" s="158"/>
      <c r="C145" s="295" t="s">
        <v>81</v>
      </c>
      <c r="D145" s="296">
        <f>D144/B130</f>
        <v>24.841844549779097</v>
      </c>
      <c r="E145" s="158"/>
      <c r="F145" s="297"/>
      <c r="G145" s="134"/>
      <c r="H145" s="292"/>
      <c r="I145" s="231"/>
    </row>
    <row r="146" spans="1:9" ht="18" x14ac:dyDescent="0.35">
      <c r="A146" s="158"/>
      <c r="B146" s="158"/>
      <c r="C146" s="298" t="s">
        <v>108</v>
      </c>
      <c r="D146" s="299">
        <f>AVERAGE(E134:E137,G134:G137)</f>
        <v>22869312.842839882</v>
      </c>
      <c r="E146" s="158"/>
      <c r="F146" s="297"/>
      <c r="G146" s="294"/>
      <c r="H146" s="292"/>
      <c r="I146" s="232"/>
    </row>
    <row r="147" spans="1:9" ht="18" x14ac:dyDescent="0.35">
      <c r="A147" s="158"/>
      <c r="B147" s="158"/>
      <c r="C147" s="300" t="s">
        <v>83</v>
      </c>
      <c r="D147" s="301">
        <f>STDEV(E134:E137,G134:G137)/D146</f>
        <v>3.8147188263651529E-3</v>
      </c>
      <c r="E147" s="158"/>
      <c r="F147" s="297"/>
      <c r="G147" s="134"/>
      <c r="H147" s="292"/>
      <c r="I147" s="232"/>
    </row>
    <row r="148" spans="1:9" ht="19.5" customHeight="1" thickBot="1" x14ac:dyDescent="0.4">
      <c r="A148" s="158"/>
      <c r="B148" s="158"/>
      <c r="C148" s="302" t="s">
        <v>19</v>
      </c>
      <c r="D148" s="303">
        <f>COUNT(E134:E137,G134:G137)</f>
        <v>6</v>
      </c>
      <c r="E148" s="158"/>
      <c r="F148" s="297"/>
      <c r="G148" s="134"/>
      <c r="H148" s="292"/>
      <c r="I148" s="232"/>
    </row>
    <row r="149" spans="1:9" ht="19.5" customHeight="1" thickBot="1" x14ac:dyDescent="0.4">
      <c r="A149" s="304"/>
      <c r="B149" s="304"/>
      <c r="C149" s="304"/>
      <c r="D149" s="304"/>
      <c r="E149" s="304"/>
      <c r="F149" s="158"/>
      <c r="G149" s="158"/>
      <c r="H149" s="158"/>
    </row>
    <row r="150" spans="1:9" ht="17.25" customHeight="1" x14ac:dyDescent="0.35">
      <c r="A150" s="266" t="s">
        <v>109</v>
      </c>
      <c r="B150" s="267">
        <v>900</v>
      </c>
      <c r="C150" s="305" t="s">
        <v>39</v>
      </c>
      <c r="D150" s="348" t="s">
        <v>64</v>
      </c>
      <c r="E150" s="467" t="s">
        <v>110</v>
      </c>
      <c r="F150" s="306" t="s">
        <v>111</v>
      </c>
      <c r="G150" s="158"/>
      <c r="H150" s="158"/>
    </row>
    <row r="151" spans="1:9" ht="26.25" customHeight="1" x14ac:dyDescent="0.45">
      <c r="A151" s="268" t="s">
        <v>112</v>
      </c>
      <c r="B151" s="269">
        <v>1</v>
      </c>
      <c r="C151" s="307">
        <v>1</v>
      </c>
      <c r="D151" s="239">
        <v>20083352</v>
      </c>
      <c r="E151" s="308">
        <f t="shared" ref="E151:E156" si="3">IF(ISBLANK(D151),"-",D151/$D$146*$D$143*$B$159)</f>
        <v>17.563581501564762</v>
      </c>
      <c r="F151" s="309">
        <f>IF(ISBLANK(D151), "-", E151/$B$56)</f>
        <v>0.87817907507823811</v>
      </c>
      <c r="G151" s="158"/>
      <c r="H151" s="473"/>
    </row>
    <row r="152" spans="1:9" ht="26.25" customHeight="1" x14ac:dyDescent="0.45">
      <c r="A152" s="268" t="s">
        <v>90</v>
      </c>
      <c r="B152" s="269">
        <v>1</v>
      </c>
      <c r="C152" s="307">
        <v>2</v>
      </c>
      <c r="D152" s="239">
        <v>20418063</v>
      </c>
      <c r="E152" s="310">
        <f t="shared" si="3"/>
        <v>17.856297773627826</v>
      </c>
      <c r="F152" s="311">
        <f t="shared" ref="F151:F156" si="4">IF(ISBLANK(D152), "-", E152/$B$56)</f>
        <v>0.89281488868139136</v>
      </c>
      <c r="G152" s="158"/>
      <c r="H152" s="158"/>
    </row>
    <row r="153" spans="1:9" ht="26.25" customHeight="1" x14ac:dyDescent="0.45">
      <c r="A153" s="268" t="s">
        <v>91</v>
      </c>
      <c r="B153" s="269">
        <v>1</v>
      </c>
      <c r="C153" s="307">
        <v>3</v>
      </c>
      <c r="D153" s="239">
        <v>21251777</v>
      </c>
      <c r="E153" s="310">
        <f t="shared" si="3"/>
        <v>18.585409317756294</v>
      </c>
      <c r="F153" s="311">
        <f t="shared" si="4"/>
        <v>0.9292704658878147</v>
      </c>
      <c r="G153" s="158"/>
      <c r="H153" s="158"/>
    </row>
    <row r="154" spans="1:9" ht="26.25" customHeight="1" x14ac:dyDescent="0.45">
      <c r="A154" s="268" t="s">
        <v>92</v>
      </c>
      <c r="B154" s="269">
        <v>1</v>
      </c>
      <c r="C154" s="307">
        <v>4</v>
      </c>
      <c r="D154" s="239">
        <v>19258515</v>
      </c>
      <c r="E154" s="310">
        <f t="shared" si="3"/>
        <v>16.842233199000223</v>
      </c>
      <c r="F154" s="311">
        <f t="shared" si="4"/>
        <v>0.84211165995001114</v>
      </c>
      <c r="G154" s="158"/>
      <c r="H154" s="158"/>
    </row>
    <row r="155" spans="1:9" ht="26.25" customHeight="1" x14ac:dyDescent="0.45">
      <c r="A155" s="268" t="s">
        <v>93</v>
      </c>
      <c r="B155" s="269">
        <v>1</v>
      </c>
      <c r="C155" s="307">
        <v>5</v>
      </c>
      <c r="D155" s="239">
        <v>20389601</v>
      </c>
      <c r="E155" s="310">
        <f t="shared" si="3"/>
        <v>17.831406776512527</v>
      </c>
      <c r="F155" s="311">
        <f t="shared" si="4"/>
        <v>0.89157033882562631</v>
      </c>
      <c r="G155" s="158"/>
      <c r="H155" s="158"/>
    </row>
    <row r="156" spans="1:9" ht="26.25" customHeight="1" x14ac:dyDescent="0.45">
      <c r="A156" s="268" t="s">
        <v>95</v>
      </c>
      <c r="B156" s="269">
        <v>1</v>
      </c>
      <c r="C156" s="312">
        <v>6</v>
      </c>
      <c r="D156" s="245">
        <v>20785502</v>
      </c>
      <c r="E156" s="313">
        <f t="shared" si="3"/>
        <v>18.177635806410077</v>
      </c>
      <c r="F156" s="314">
        <f t="shared" si="4"/>
        <v>0.90888179032050387</v>
      </c>
      <c r="G156" s="158"/>
      <c r="H156" s="158"/>
    </row>
    <row r="157" spans="1:9" ht="26.25" customHeight="1" x14ac:dyDescent="0.35">
      <c r="A157" s="268" t="s">
        <v>96</v>
      </c>
      <c r="B157" s="269">
        <v>1</v>
      </c>
      <c r="C157" s="307"/>
      <c r="D157" s="275"/>
      <c r="E157" s="158"/>
      <c r="F157" s="315"/>
      <c r="G157" s="158"/>
      <c r="H157" s="158"/>
    </row>
    <row r="158" spans="1:9" ht="26.25" customHeight="1" x14ac:dyDescent="0.45">
      <c r="A158" s="268" t="s">
        <v>97</v>
      </c>
      <c r="B158" s="269">
        <v>1</v>
      </c>
      <c r="C158" s="307"/>
      <c r="D158" s="316"/>
      <c r="E158" s="317" t="s">
        <v>71</v>
      </c>
      <c r="F158" s="318">
        <f>AVERAGE(F151:F156)</f>
        <v>0.8904713697905976</v>
      </c>
      <c r="G158" s="158"/>
      <c r="H158" s="158"/>
    </row>
    <row r="159" spans="1:9" ht="27" customHeight="1" thickBot="1" x14ac:dyDescent="0.5">
      <c r="A159" s="268" t="s">
        <v>98</v>
      </c>
      <c r="B159" s="287">
        <f>(B158/B157)*(B156/B155)*(B154/B153)*(B152/B151)*B150</f>
        <v>900</v>
      </c>
      <c r="C159" s="319"/>
      <c r="D159" s="158"/>
      <c r="E159" s="320" t="s">
        <v>83</v>
      </c>
      <c r="F159" s="321">
        <f>STDEV(F151:F156)/F158</f>
        <v>3.3088622666884303E-2</v>
      </c>
      <c r="G159" s="158"/>
      <c r="H159" s="158"/>
    </row>
    <row r="160" spans="1:9" ht="27" customHeight="1" thickBot="1" x14ac:dyDescent="0.5">
      <c r="A160" s="361" t="s">
        <v>78</v>
      </c>
      <c r="B160" s="362"/>
      <c r="C160" s="322"/>
      <c r="D160" s="323"/>
      <c r="E160" s="324" t="s">
        <v>19</v>
      </c>
      <c r="F160" s="325">
        <f>COUNT(F151:F156)</f>
        <v>6</v>
      </c>
      <c r="G160" s="158"/>
      <c r="H160" s="158"/>
      <c r="I160" s="232"/>
    </row>
    <row r="161" spans="1:8" ht="19.5" customHeight="1" thickBot="1" x14ac:dyDescent="0.4">
      <c r="A161" s="363"/>
      <c r="B161" s="364"/>
      <c r="C161" s="158"/>
      <c r="D161" s="158"/>
      <c r="E161" s="158"/>
      <c r="F161" s="275"/>
      <c r="G161" s="158"/>
      <c r="H161" s="158"/>
    </row>
    <row r="162" spans="1:8" ht="18" x14ac:dyDescent="0.35">
      <c r="A162" s="142"/>
      <c r="B162" s="142"/>
      <c r="C162" s="158"/>
      <c r="D162" s="158"/>
      <c r="E162" s="158"/>
      <c r="F162" s="275"/>
      <c r="G162" s="158"/>
      <c r="H162" s="158"/>
    </row>
    <row r="163" spans="1:8" ht="18" x14ac:dyDescent="0.35">
      <c r="A163" s="259" t="s">
        <v>121</v>
      </c>
      <c r="B163" s="127" t="s">
        <v>124</v>
      </c>
      <c r="C163" s="158"/>
      <c r="D163" s="158"/>
      <c r="E163" s="158"/>
      <c r="F163" s="275"/>
      <c r="G163" s="158"/>
      <c r="H163" s="158"/>
    </row>
    <row r="164" spans="1:8" ht="19.5" customHeight="1" thickBot="1" x14ac:dyDescent="0.4">
      <c r="A164" s="142"/>
      <c r="B164" s="142"/>
      <c r="C164" s="158"/>
      <c r="D164" s="158"/>
      <c r="E164" s="158"/>
      <c r="F164" s="275"/>
      <c r="G164" s="158"/>
      <c r="H164" s="158"/>
    </row>
    <row r="165" spans="1:8" ht="26.25" customHeight="1" x14ac:dyDescent="0.45">
      <c r="A165" s="326" t="s">
        <v>71</v>
      </c>
      <c r="B165" s="327">
        <f>AVERAGE(F108:F113,F151:F156)</f>
        <v>0.88598426914232498</v>
      </c>
      <c r="C165" s="158"/>
      <c r="D165" s="158"/>
      <c r="E165" s="158"/>
      <c r="F165" s="275"/>
      <c r="G165" s="158"/>
      <c r="H165" s="158"/>
    </row>
    <row r="166" spans="1:8" ht="26.25" customHeight="1" x14ac:dyDescent="0.45">
      <c r="A166" s="268" t="s">
        <v>83</v>
      </c>
      <c r="B166" s="328">
        <f>STDEV(F108:F113,F151:F156)/B165</f>
        <v>9.1438416679551854E-2</v>
      </c>
      <c r="C166" s="158"/>
      <c r="D166" s="158"/>
      <c r="E166" s="158"/>
      <c r="F166" s="275"/>
      <c r="G166" s="158"/>
      <c r="H166" s="158"/>
    </row>
    <row r="167" spans="1:8" ht="27" customHeight="1" thickBot="1" x14ac:dyDescent="0.5">
      <c r="A167" s="329" t="s">
        <v>19</v>
      </c>
      <c r="B167" s="330">
        <f>COUNT(F108:F113,F151:F156)</f>
        <v>12</v>
      </c>
      <c r="C167" s="158"/>
      <c r="D167" s="158"/>
      <c r="E167" s="158"/>
      <c r="F167" s="275"/>
      <c r="G167" s="158"/>
      <c r="H167" s="158"/>
    </row>
    <row r="168" spans="1:8" ht="26.25" customHeight="1" x14ac:dyDescent="0.3">
      <c r="A168" s="128" t="s">
        <v>120</v>
      </c>
      <c r="B168" s="129" t="s">
        <v>113</v>
      </c>
      <c r="C168" s="375" t="str">
        <f>B20</f>
        <v>Fluoxetine HCl</v>
      </c>
      <c r="D168" s="375"/>
      <c r="E168" s="124" t="s">
        <v>114</v>
      </c>
      <c r="F168" s="124"/>
      <c r="G168" s="209">
        <f>B165</f>
        <v>0.88598426914232498</v>
      </c>
      <c r="H168" s="124"/>
    </row>
    <row r="169" spans="1:8" ht="19.5" customHeight="1" thickBot="1" x14ac:dyDescent="0.35">
      <c r="A169" s="331"/>
      <c r="B169" s="331"/>
      <c r="C169" s="332"/>
      <c r="D169" s="470"/>
      <c r="E169" s="332"/>
      <c r="F169" s="332"/>
      <c r="G169" s="332"/>
      <c r="H169" s="332"/>
    </row>
    <row r="170" spans="1:8" ht="18" x14ac:dyDescent="0.3">
      <c r="B170" s="358" t="s">
        <v>24</v>
      </c>
      <c r="C170" s="358"/>
      <c r="D170" s="397"/>
      <c r="E170" s="148" t="s">
        <v>25</v>
      </c>
      <c r="F170" s="333"/>
      <c r="G170" s="358" t="s">
        <v>26</v>
      </c>
      <c r="H170" s="358"/>
    </row>
    <row r="171" spans="1:8" ht="83.25" customHeight="1" x14ac:dyDescent="0.3">
      <c r="A171" s="128" t="s">
        <v>27</v>
      </c>
      <c r="B171" s="334" t="s">
        <v>125</v>
      </c>
      <c r="C171" s="334"/>
      <c r="D171" s="397"/>
      <c r="E171" s="335"/>
      <c r="F171" s="124"/>
      <c r="G171" s="335"/>
      <c r="H171" s="335"/>
    </row>
    <row r="172" spans="1:8" ht="84" customHeight="1" x14ac:dyDescent="0.3">
      <c r="A172" s="128" t="s">
        <v>28</v>
      </c>
      <c r="B172" s="336"/>
      <c r="C172" s="336"/>
      <c r="D172" s="397"/>
      <c r="E172" s="337"/>
      <c r="F172" s="124"/>
      <c r="G172" s="338"/>
      <c r="H172" s="338"/>
    </row>
    <row r="173" spans="1:8" ht="18" x14ac:dyDescent="0.3">
      <c r="A173" s="155"/>
      <c r="B173" s="155"/>
      <c r="C173" s="155"/>
      <c r="D173" s="155"/>
      <c r="E173" s="155"/>
      <c r="F173" s="173"/>
      <c r="G173" s="155"/>
      <c r="H173" s="155"/>
    </row>
    <row r="174" spans="1:8" ht="18" x14ac:dyDescent="0.3">
      <c r="A174" s="155"/>
      <c r="B174" s="155"/>
      <c r="C174" s="155"/>
      <c r="D174" s="155"/>
      <c r="E174" s="155"/>
      <c r="F174" s="173"/>
      <c r="G174" s="155"/>
      <c r="H174" s="155"/>
    </row>
    <row r="175" spans="1:8" ht="18" x14ac:dyDescent="0.3">
      <c r="A175" s="155"/>
      <c r="B175" s="155"/>
      <c r="C175" s="155"/>
      <c r="D175" s="155"/>
      <c r="E175" s="155"/>
      <c r="F175" s="173"/>
      <c r="G175" s="155"/>
      <c r="H175" s="155"/>
    </row>
    <row r="176" spans="1:8" ht="18" x14ac:dyDescent="0.3">
      <c r="A176" s="155"/>
      <c r="B176" s="155"/>
      <c r="C176" s="155"/>
      <c r="D176" s="155"/>
      <c r="E176" s="155"/>
      <c r="F176" s="173"/>
      <c r="G176" s="155"/>
      <c r="H176" s="155"/>
    </row>
    <row r="177" spans="1:9" ht="18" x14ac:dyDescent="0.3">
      <c r="A177" s="155"/>
      <c r="B177" s="155"/>
      <c r="C177" s="155"/>
      <c r="D177" s="155"/>
      <c r="E177" s="155"/>
      <c r="F177" s="173"/>
      <c r="G177" s="155"/>
      <c r="H177" s="155"/>
    </row>
    <row r="178" spans="1:9" ht="18" x14ac:dyDescent="0.3">
      <c r="A178" s="155"/>
      <c r="B178" s="155"/>
      <c r="C178" s="155"/>
      <c r="D178" s="155"/>
      <c r="E178" s="155"/>
      <c r="F178" s="173"/>
      <c r="G178" s="155"/>
      <c r="H178" s="155"/>
    </row>
    <row r="179" spans="1:9" ht="18" x14ac:dyDescent="0.3">
      <c r="A179" s="155"/>
      <c r="B179" s="155"/>
      <c r="C179" s="155"/>
      <c r="D179" s="155"/>
      <c r="E179" s="155"/>
      <c r="F179" s="173"/>
      <c r="G179" s="155"/>
      <c r="H179" s="155"/>
    </row>
    <row r="180" spans="1:9" ht="18" x14ac:dyDescent="0.3">
      <c r="A180" s="155"/>
      <c r="B180" s="155"/>
      <c r="C180" s="155"/>
      <c r="D180" s="155"/>
      <c r="E180" s="155"/>
      <c r="F180" s="173"/>
      <c r="G180" s="155"/>
      <c r="H180" s="155"/>
    </row>
    <row r="181" spans="1:9" ht="18" x14ac:dyDescent="0.3">
      <c r="A181" s="421"/>
      <c r="B181" s="421"/>
      <c r="C181" s="421"/>
      <c r="D181" s="421"/>
      <c r="E181" s="421"/>
      <c r="F181" s="471"/>
      <c r="G181" s="421"/>
      <c r="H181" s="421"/>
      <c r="I181" s="472"/>
    </row>
    <row r="182" spans="1:9" x14ac:dyDescent="0.3">
      <c r="A182" s="443"/>
      <c r="B182" s="443"/>
      <c r="C182" s="443"/>
      <c r="D182" s="443"/>
      <c r="E182" s="443"/>
      <c r="F182" s="443"/>
      <c r="G182" s="443"/>
      <c r="H182" s="443"/>
      <c r="I182" s="472"/>
    </row>
    <row r="183" spans="1:9" x14ac:dyDescent="0.3">
      <c r="A183" s="443"/>
      <c r="B183" s="443"/>
      <c r="C183" s="443"/>
      <c r="D183" s="443"/>
      <c r="E183" s="443"/>
      <c r="F183" s="443"/>
      <c r="G183" s="443"/>
      <c r="H183" s="443"/>
      <c r="I183" s="472"/>
    </row>
    <row r="184" spans="1:9" x14ac:dyDescent="0.3">
      <c r="A184" s="443"/>
      <c r="B184" s="443"/>
      <c r="C184" s="443"/>
      <c r="D184" s="443"/>
      <c r="E184" s="443"/>
      <c r="F184" s="443"/>
      <c r="G184" s="443"/>
      <c r="H184" s="443"/>
      <c r="I184" s="472"/>
    </row>
    <row r="185" spans="1:9" x14ac:dyDescent="0.3">
      <c r="A185" s="443"/>
      <c r="B185" s="443"/>
      <c r="C185" s="443"/>
      <c r="D185" s="443"/>
      <c r="E185" s="443"/>
      <c r="F185" s="443"/>
      <c r="G185" s="443"/>
      <c r="H185" s="443"/>
      <c r="I185" s="472"/>
    </row>
    <row r="186" spans="1:9" x14ac:dyDescent="0.3">
      <c r="A186" s="443"/>
      <c r="B186" s="443"/>
      <c r="C186" s="443"/>
      <c r="D186" s="443"/>
      <c r="E186" s="443"/>
      <c r="F186" s="443"/>
      <c r="G186" s="443"/>
      <c r="H186" s="443"/>
      <c r="I186" s="472"/>
    </row>
    <row r="187" spans="1:9" x14ac:dyDescent="0.3">
      <c r="A187" s="443"/>
      <c r="B187" s="443"/>
      <c r="C187" s="443"/>
      <c r="D187" s="443"/>
      <c r="E187" s="443"/>
      <c r="F187" s="443"/>
      <c r="G187" s="443"/>
      <c r="H187" s="443"/>
      <c r="I187" s="472"/>
    </row>
    <row r="188" spans="1:9" x14ac:dyDescent="0.3">
      <c r="A188" s="443"/>
      <c r="B188" s="443"/>
      <c r="C188" s="443"/>
      <c r="D188" s="443"/>
      <c r="E188" s="443"/>
      <c r="F188" s="443"/>
      <c r="G188" s="443"/>
      <c r="H188" s="443"/>
      <c r="I188" s="472"/>
    </row>
    <row r="189" spans="1:9" x14ac:dyDescent="0.3">
      <c r="A189" s="443"/>
      <c r="B189" s="443"/>
      <c r="C189" s="443"/>
      <c r="D189" s="443"/>
      <c r="E189" s="443"/>
      <c r="F189" s="443"/>
      <c r="G189" s="443"/>
      <c r="H189" s="443"/>
      <c r="I189" s="472"/>
    </row>
    <row r="190" spans="1:9" x14ac:dyDescent="0.3">
      <c r="A190" s="443"/>
      <c r="B190" s="443"/>
      <c r="C190" s="443"/>
      <c r="D190" s="443"/>
      <c r="E190" s="443"/>
      <c r="F190" s="443"/>
      <c r="G190" s="443"/>
      <c r="H190" s="443"/>
      <c r="I190" s="472"/>
    </row>
    <row r="191" spans="1:9" x14ac:dyDescent="0.3">
      <c r="A191" s="443"/>
      <c r="B191" s="443"/>
      <c r="C191" s="443"/>
      <c r="D191" s="443"/>
      <c r="E191" s="443"/>
      <c r="F191" s="443"/>
      <c r="G191" s="443"/>
      <c r="H191" s="443"/>
      <c r="I191" s="472"/>
    </row>
    <row r="192" spans="1:9" x14ac:dyDescent="0.3">
      <c r="A192" s="443"/>
      <c r="B192" s="443"/>
      <c r="C192" s="443"/>
      <c r="D192" s="443"/>
      <c r="E192" s="443"/>
      <c r="F192" s="443"/>
      <c r="G192" s="443"/>
      <c r="H192" s="443"/>
      <c r="I192" s="472"/>
    </row>
    <row r="193" spans="1:9" x14ac:dyDescent="0.3">
      <c r="A193" s="443"/>
      <c r="B193" s="443"/>
      <c r="C193" s="443"/>
      <c r="D193" s="443"/>
      <c r="E193" s="443"/>
      <c r="F193" s="443"/>
      <c r="G193" s="443"/>
      <c r="H193" s="443"/>
      <c r="I193" s="472"/>
    </row>
    <row r="194" spans="1:9" x14ac:dyDescent="0.3">
      <c r="A194" s="443"/>
      <c r="B194" s="443"/>
      <c r="C194" s="443"/>
      <c r="D194" s="443"/>
      <c r="E194" s="443"/>
      <c r="F194" s="443"/>
      <c r="G194" s="443"/>
      <c r="H194" s="443"/>
      <c r="I194" s="472"/>
    </row>
    <row r="195" spans="1:9" x14ac:dyDescent="0.3">
      <c r="A195" s="443"/>
      <c r="B195" s="443"/>
      <c r="C195" s="443"/>
      <c r="D195" s="443"/>
      <c r="E195" s="443"/>
      <c r="F195" s="443"/>
      <c r="G195" s="443"/>
      <c r="H195" s="443"/>
      <c r="I195" s="472"/>
    </row>
    <row r="196" spans="1:9" x14ac:dyDescent="0.3">
      <c r="A196" s="443"/>
      <c r="B196" s="443"/>
      <c r="C196" s="443"/>
      <c r="D196" s="443"/>
      <c r="E196" s="443"/>
      <c r="F196" s="443"/>
      <c r="G196" s="443"/>
      <c r="H196" s="443"/>
      <c r="I196" s="472"/>
    </row>
    <row r="197" spans="1:9" x14ac:dyDescent="0.3">
      <c r="A197" s="443"/>
      <c r="B197" s="443"/>
      <c r="C197" s="443"/>
      <c r="D197" s="443"/>
      <c r="E197" s="443"/>
      <c r="F197" s="443"/>
      <c r="G197" s="443"/>
      <c r="H197" s="443"/>
      <c r="I197" s="472"/>
    </row>
    <row r="198" spans="1:9" x14ac:dyDescent="0.3">
      <c r="A198" s="443"/>
      <c r="B198" s="443"/>
      <c r="C198" s="443"/>
      <c r="D198" s="443"/>
      <c r="E198" s="443"/>
      <c r="F198" s="443"/>
      <c r="G198" s="443"/>
      <c r="H198" s="443"/>
      <c r="I198" s="472"/>
    </row>
    <row r="199" spans="1:9" x14ac:dyDescent="0.3">
      <c r="A199" s="443"/>
      <c r="B199" s="443"/>
      <c r="C199" s="443"/>
      <c r="D199" s="443"/>
      <c r="E199" s="443"/>
      <c r="F199" s="443"/>
      <c r="G199" s="443"/>
      <c r="H199" s="443"/>
      <c r="I199" s="472"/>
    </row>
    <row r="200" spans="1:9" x14ac:dyDescent="0.3">
      <c r="A200" s="443"/>
      <c r="B200" s="443"/>
      <c r="C200" s="443"/>
      <c r="D200" s="443"/>
      <c r="E200" s="443"/>
      <c r="F200" s="443"/>
      <c r="G200" s="443"/>
      <c r="H200" s="443"/>
      <c r="I200" s="472"/>
    </row>
    <row r="201" spans="1:9" x14ac:dyDescent="0.3">
      <c r="A201" s="443"/>
      <c r="B201" s="443"/>
      <c r="C201" s="443"/>
      <c r="D201" s="443"/>
      <c r="E201" s="443"/>
      <c r="F201" s="443"/>
      <c r="G201" s="443"/>
      <c r="H201" s="443"/>
      <c r="I201" s="472"/>
    </row>
    <row r="202" spans="1:9" x14ac:dyDescent="0.3">
      <c r="A202" s="443"/>
      <c r="B202" s="443"/>
      <c r="C202" s="443"/>
      <c r="D202" s="443"/>
      <c r="E202" s="443"/>
      <c r="F202" s="443"/>
      <c r="G202" s="443"/>
      <c r="H202" s="443"/>
      <c r="I202" s="472"/>
    </row>
    <row r="203" spans="1:9" x14ac:dyDescent="0.3">
      <c r="A203" s="443"/>
      <c r="B203" s="443"/>
      <c r="C203" s="443"/>
      <c r="D203" s="443"/>
      <c r="E203" s="443"/>
      <c r="F203" s="443"/>
      <c r="G203" s="443"/>
      <c r="H203" s="443"/>
      <c r="I203" s="472"/>
    </row>
    <row r="204" spans="1:9" x14ac:dyDescent="0.3">
      <c r="A204" s="443"/>
      <c r="B204" s="443"/>
      <c r="C204" s="443"/>
      <c r="D204" s="443"/>
      <c r="E204" s="443"/>
      <c r="F204" s="443"/>
      <c r="G204" s="443"/>
      <c r="H204" s="443"/>
      <c r="I204" s="472"/>
    </row>
    <row r="205" spans="1:9" x14ac:dyDescent="0.3">
      <c r="A205" s="443"/>
      <c r="B205" s="443"/>
      <c r="C205" s="443"/>
      <c r="D205" s="443"/>
      <c r="E205" s="443"/>
      <c r="F205" s="443"/>
      <c r="G205" s="443"/>
      <c r="H205" s="443"/>
      <c r="I205" s="472"/>
    </row>
    <row r="206" spans="1:9" x14ac:dyDescent="0.3">
      <c r="A206" s="443"/>
      <c r="B206" s="443"/>
      <c r="C206" s="443"/>
      <c r="D206" s="443"/>
      <c r="E206" s="443"/>
      <c r="F206" s="443"/>
      <c r="G206" s="443"/>
      <c r="H206" s="443"/>
      <c r="I206" s="472"/>
    </row>
    <row r="207" spans="1:9" x14ac:dyDescent="0.3">
      <c r="A207" s="443"/>
      <c r="B207" s="443"/>
      <c r="C207" s="443"/>
      <c r="D207" s="443"/>
      <c r="E207" s="443"/>
      <c r="F207" s="443"/>
      <c r="G207" s="443"/>
      <c r="H207" s="443"/>
      <c r="I207" s="472"/>
    </row>
    <row r="208" spans="1:9" x14ac:dyDescent="0.3">
      <c r="A208" s="443"/>
      <c r="B208" s="443"/>
      <c r="C208" s="443"/>
      <c r="D208" s="443"/>
      <c r="E208" s="443"/>
      <c r="F208" s="443"/>
      <c r="G208" s="443"/>
      <c r="H208" s="443"/>
      <c r="I208" s="472"/>
    </row>
    <row r="209" spans="1:9" x14ac:dyDescent="0.3">
      <c r="A209" s="443"/>
      <c r="B209" s="443"/>
      <c r="C209" s="443"/>
      <c r="D209" s="443"/>
      <c r="E209" s="443"/>
      <c r="F209" s="443"/>
      <c r="G209" s="443"/>
      <c r="H209" s="443"/>
      <c r="I209" s="472"/>
    </row>
    <row r="210" spans="1:9" x14ac:dyDescent="0.3">
      <c r="A210" s="443"/>
      <c r="B210" s="443"/>
      <c r="C210" s="443"/>
      <c r="D210" s="443"/>
      <c r="E210" s="443"/>
      <c r="F210" s="443"/>
      <c r="G210" s="443"/>
      <c r="H210" s="443"/>
      <c r="I210" s="472"/>
    </row>
    <row r="211" spans="1:9" x14ac:dyDescent="0.3">
      <c r="A211" s="443"/>
      <c r="B211" s="443"/>
      <c r="C211" s="443"/>
      <c r="D211" s="443"/>
      <c r="E211" s="443"/>
      <c r="F211" s="443"/>
      <c r="G211" s="443"/>
      <c r="H211" s="443"/>
      <c r="I211" s="472"/>
    </row>
    <row r="212" spans="1:9" x14ac:dyDescent="0.3">
      <c r="A212" s="443"/>
      <c r="B212" s="443"/>
      <c r="C212" s="443"/>
      <c r="D212" s="443"/>
      <c r="E212" s="443"/>
      <c r="F212" s="443"/>
      <c r="G212" s="443"/>
      <c r="H212" s="443"/>
      <c r="I212" s="472"/>
    </row>
    <row r="213" spans="1:9" x14ac:dyDescent="0.3">
      <c r="A213" s="443"/>
      <c r="B213" s="443"/>
      <c r="C213" s="443"/>
      <c r="D213" s="443"/>
      <c r="E213" s="443"/>
      <c r="F213" s="443"/>
      <c r="G213" s="443"/>
      <c r="H213" s="443"/>
      <c r="I213" s="472"/>
    </row>
    <row r="214" spans="1:9" x14ac:dyDescent="0.3">
      <c r="A214" s="443"/>
      <c r="B214" s="443"/>
      <c r="C214" s="443"/>
      <c r="D214" s="443"/>
      <c r="E214" s="443"/>
      <c r="F214" s="443"/>
      <c r="G214" s="443"/>
      <c r="H214" s="443"/>
      <c r="I214" s="472"/>
    </row>
    <row r="215" spans="1:9" x14ac:dyDescent="0.3">
      <c r="A215" s="443"/>
      <c r="B215" s="443"/>
      <c r="C215" s="443"/>
      <c r="D215" s="443"/>
      <c r="E215" s="443"/>
      <c r="F215" s="443"/>
      <c r="G215" s="443"/>
      <c r="H215" s="443"/>
      <c r="I215" s="472"/>
    </row>
    <row r="216" spans="1:9" x14ac:dyDescent="0.3">
      <c r="A216" s="443"/>
      <c r="B216" s="443"/>
      <c r="C216" s="443"/>
      <c r="D216" s="443"/>
      <c r="E216" s="443"/>
      <c r="F216" s="443"/>
      <c r="G216" s="443"/>
      <c r="H216" s="443"/>
      <c r="I216" s="472"/>
    </row>
    <row r="217" spans="1:9" x14ac:dyDescent="0.3">
      <c r="A217" s="443"/>
      <c r="B217" s="443"/>
      <c r="C217" s="443"/>
      <c r="D217" s="443"/>
      <c r="E217" s="443"/>
      <c r="F217" s="443"/>
      <c r="G217" s="443"/>
      <c r="H217" s="443"/>
      <c r="I217" s="472"/>
    </row>
    <row r="218" spans="1:9" x14ac:dyDescent="0.3">
      <c r="A218" s="443"/>
      <c r="B218" s="443"/>
      <c r="C218" s="443"/>
      <c r="D218" s="443"/>
      <c r="E218" s="443"/>
      <c r="F218" s="443"/>
      <c r="G218" s="443"/>
      <c r="H218" s="443"/>
      <c r="I218" s="472"/>
    </row>
    <row r="219" spans="1:9" x14ac:dyDescent="0.3">
      <c r="A219" s="443"/>
      <c r="B219" s="443"/>
      <c r="C219" s="443"/>
      <c r="D219" s="443"/>
      <c r="E219" s="443"/>
      <c r="F219" s="443"/>
      <c r="G219" s="443"/>
      <c r="H219" s="443"/>
      <c r="I219" s="472"/>
    </row>
    <row r="220" spans="1:9" x14ac:dyDescent="0.3">
      <c r="A220" s="443"/>
      <c r="B220" s="443"/>
      <c r="C220" s="443"/>
      <c r="D220" s="443"/>
      <c r="E220" s="443"/>
      <c r="F220" s="443"/>
      <c r="G220" s="443"/>
      <c r="H220" s="443"/>
      <c r="I220" s="472"/>
    </row>
    <row r="221" spans="1:9" x14ac:dyDescent="0.3">
      <c r="A221" s="443"/>
      <c r="B221" s="443"/>
      <c r="C221" s="443"/>
      <c r="D221" s="443"/>
      <c r="E221" s="443"/>
      <c r="F221" s="443"/>
      <c r="G221" s="443"/>
      <c r="H221" s="443"/>
      <c r="I221" s="472"/>
    </row>
    <row r="222" spans="1:9" x14ac:dyDescent="0.3">
      <c r="A222" s="443"/>
      <c r="B222" s="443"/>
      <c r="C222" s="443"/>
      <c r="D222" s="443"/>
      <c r="E222" s="443"/>
      <c r="F222" s="443"/>
      <c r="G222" s="443"/>
      <c r="H222" s="443"/>
      <c r="I222" s="472"/>
    </row>
    <row r="223" spans="1:9" x14ac:dyDescent="0.3">
      <c r="A223" s="443"/>
      <c r="B223" s="443"/>
      <c r="C223" s="443"/>
      <c r="D223" s="443"/>
      <c r="E223" s="443"/>
      <c r="F223" s="443"/>
      <c r="G223" s="443"/>
      <c r="H223" s="443"/>
      <c r="I223" s="472"/>
    </row>
    <row r="224" spans="1:9" x14ac:dyDescent="0.3">
      <c r="A224" s="443"/>
      <c r="B224" s="443"/>
      <c r="C224" s="443"/>
      <c r="D224" s="443"/>
      <c r="E224" s="443"/>
      <c r="F224" s="443"/>
      <c r="G224" s="443"/>
      <c r="H224" s="443"/>
      <c r="I224" s="472"/>
    </row>
    <row r="225" spans="1:9" x14ac:dyDescent="0.3">
      <c r="A225" s="443"/>
      <c r="B225" s="443"/>
      <c r="C225" s="443"/>
      <c r="D225" s="443"/>
      <c r="E225" s="443"/>
      <c r="F225" s="443"/>
      <c r="G225" s="443"/>
      <c r="H225" s="443"/>
      <c r="I225" s="472"/>
    </row>
    <row r="226" spans="1:9" x14ac:dyDescent="0.3">
      <c r="A226" s="443"/>
      <c r="B226" s="443"/>
      <c r="C226" s="443"/>
      <c r="D226" s="443"/>
      <c r="E226" s="443"/>
      <c r="F226" s="443"/>
      <c r="G226" s="443"/>
      <c r="H226" s="443"/>
      <c r="I226" s="472"/>
    </row>
    <row r="227" spans="1:9" x14ac:dyDescent="0.3">
      <c r="A227" s="443"/>
      <c r="B227" s="443"/>
      <c r="C227" s="443"/>
      <c r="D227" s="443"/>
      <c r="E227" s="443"/>
      <c r="F227" s="443"/>
      <c r="G227" s="443"/>
      <c r="H227" s="443"/>
      <c r="I227" s="472"/>
    </row>
    <row r="228" spans="1:9" x14ac:dyDescent="0.3">
      <c r="A228" s="443"/>
      <c r="B228" s="443"/>
      <c r="C228" s="443"/>
      <c r="D228" s="443"/>
      <c r="E228" s="443"/>
      <c r="F228" s="443"/>
      <c r="G228" s="443"/>
      <c r="H228" s="443"/>
      <c r="I228" s="472"/>
    </row>
    <row r="229" spans="1:9" x14ac:dyDescent="0.3">
      <c r="A229" s="443"/>
      <c r="B229" s="443"/>
      <c r="C229" s="443"/>
      <c r="D229" s="443"/>
      <c r="E229" s="443"/>
      <c r="F229" s="443"/>
      <c r="G229" s="443"/>
      <c r="H229" s="443"/>
      <c r="I229" s="472"/>
    </row>
    <row r="230" spans="1:9" x14ac:dyDescent="0.3">
      <c r="A230" s="443"/>
      <c r="B230" s="443"/>
      <c r="C230" s="443"/>
      <c r="D230" s="443"/>
      <c r="E230" s="443"/>
      <c r="F230" s="443"/>
      <c r="G230" s="443"/>
      <c r="H230" s="443"/>
      <c r="I230" s="472"/>
    </row>
    <row r="231" spans="1:9" x14ac:dyDescent="0.3">
      <c r="A231" s="443"/>
      <c r="B231" s="443"/>
      <c r="C231" s="443"/>
      <c r="D231" s="443"/>
      <c r="E231" s="443"/>
      <c r="F231" s="443"/>
      <c r="G231" s="443"/>
      <c r="H231" s="443"/>
      <c r="I231" s="472"/>
    </row>
    <row r="232" spans="1:9" x14ac:dyDescent="0.3">
      <c r="A232" s="443"/>
      <c r="B232" s="443"/>
      <c r="C232" s="443"/>
      <c r="D232" s="443"/>
      <c r="E232" s="443"/>
      <c r="F232" s="443"/>
      <c r="G232" s="443"/>
      <c r="H232" s="443"/>
      <c r="I232" s="472"/>
    </row>
    <row r="233" spans="1:9" x14ac:dyDescent="0.3">
      <c r="A233" s="443"/>
      <c r="B233" s="443"/>
      <c r="C233" s="443"/>
      <c r="D233" s="443"/>
      <c r="E233" s="443"/>
      <c r="F233" s="443"/>
      <c r="G233" s="443"/>
      <c r="H233" s="443"/>
      <c r="I233" s="472"/>
    </row>
    <row r="234" spans="1:9" x14ac:dyDescent="0.3">
      <c r="A234" s="443"/>
      <c r="B234" s="443"/>
      <c r="C234" s="443"/>
      <c r="D234" s="443"/>
      <c r="E234" s="443"/>
      <c r="F234" s="443"/>
      <c r="G234" s="443"/>
      <c r="H234" s="443"/>
      <c r="I234" s="472"/>
    </row>
    <row r="235" spans="1:9" x14ac:dyDescent="0.3">
      <c r="A235" s="443"/>
      <c r="B235" s="443"/>
      <c r="C235" s="443"/>
      <c r="D235" s="443"/>
      <c r="E235" s="443"/>
      <c r="F235" s="443"/>
      <c r="G235" s="443"/>
      <c r="H235" s="443"/>
      <c r="I235" s="472"/>
    </row>
    <row r="236" spans="1:9" x14ac:dyDescent="0.3">
      <c r="A236" s="443"/>
      <c r="B236" s="443"/>
      <c r="C236" s="443"/>
      <c r="D236" s="443"/>
      <c r="E236" s="443"/>
      <c r="F236" s="443"/>
      <c r="G236" s="443"/>
      <c r="H236" s="443"/>
      <c r="I236" s="472"/>
    </row>
    <row r="237" spans="1:9" x14ac:dyDescent="0.3">
      <c r="A237" s="443"/>
      <c r="B237" s="443"/>
      <c r="C237" s="443"/>
      <c r="D237" s="443"/>
      <c r="E237" s="443"/>
      <c r="F237" s="443"/>
      <c r="G237" s="443"/>
      <c r="H237" s="443"/>
      <c r="I237" s="472"/>
    </row>
    <row r="238" spans="1:9" x14ac:dyDescent="0.3">
      <c r="A238" s="443"/>
      <c r="B238" s="443"/>
      <c r="C238" s="443"/>
      <c r="D238" s="443"/>
      <c r="E238" s="443"/>
      <c r="F238" s="443"/>
      <c r="G238" s="443"/>
      <c r="H238" s="443"/>
      <c r="I238" s="472"/>
    </row>
    <row r="239" spans="1:9" x14ac:dyDescent="0.3">
      <c r="A239" s="443"/>
      <c r="B239" s="443"/>
      <c r="C239" s="443"/>
      <c r="D239" s="443"/>
      <c r="E239" s="443"/>
      <c r="F239" s="443"/>
      <c r="G239" s="443"/>
      <c r="H239" s="443"/>
      <c r="I239" s="472"/>
    </row>
    <row r="240" spans="1:9" x14ac:dyDescent="0.3">
      <c r="A240" s="443"/>
      <c r="B240" s="443"/>
      <c r="C240" s="443"/>
      <c r="D240" s="443"/>
      <c r="E240" s="443"/>
      <c r="F240" s="443"/>
      <c r="G240" s="443"/>
      <c r="H240" s="443"/>
      <c r="I240" s="472"/>
    </row>
    <row r="241" spans="1:9" x14ac:dyDescent="0.3">
      <c r="A241" s="443"/>
      <c r="B241" s="443"/>
      <c r="C241" s="443"/>
      <c r="D241" s="443"/>
      <c r="E241" s="443"/>
      <c r="F241" s="443"/>
      <c r="G241" s="443"/>
      <c r="H241" s="443"/>
      <c r="I241" s="472"/>
    </row>
    <row r="242" spans="1:9" x14ac:dyDescent="0.3">
      <c r="A242" s="443"/>
      <c r="B242" s="443"/>
      <c r="C242" s="443"/>
      <c r="D242" s="443"/>
      <c r="E242" s="443"/>
      <c r="F242" s="443"/>
      <c r="G242" s="443"/>
      <c r="H242" s="443"/>
      <c r="I242" s="472"/>
    </row>
    <row r="243" spans="1:9" x14ac:dyDescent="0.3">
      <c r="A243" s="443"/>
      <c r="B243" s="443"/>
      <c r="C243" s="443"/>
      <c r="D243" s="443"/>
      <c r="E243" s="443"/>
      <c r="F243" s="443"/>
      <c r="G243" s="443"/>
      <c r="H243" s="443"/>
      <c r="I243" s="472"/>
    </row>
    <row r="244" spans="1:9" x14ac:dyDescent="0.3">
      <c r="A244" s="443"/>
      <c r="B244" s="443"/>
      <c r="C244" s="443"/>
      <c r="D244" s="443"/>
      <c r="E244" s="443"/>
      <c r="F244" s="443"/>
      <c r="G244" s="443"/>
      <c r="H244" s="443"/>
      <c r="I244" s="472"/>
    </row>
    <row r="245" spans="1:9" x14ac:dyDescent="0.3">
      <c r="A245" s="443"/>
      <c r="B245" s="443"/>
      <c r="C245" s="443"/>
      <c r="D245" s="443"/>
      <c r="E245" s="443"/>
      <c r="F245" s="443"/>
      <c r="G245" s="443"/>
      <c r="H245" s="443"/>
      <c r="I245" s="472"/>
    </row>
    <row r="246" spans="1:9" x14ac:dyDescent="0.3">
      <c r="A246" s="443"/>
      <c r="B246" s="443"/>
      <c r="C246" s="443"/>
      <c r="D246" s="443"/>
      <c r="E246" s="443"/>
      <c r="F246" s="443"/>
      <c r="G246" s="443"/>
      <c r="H246" s="443"/>
      <c r="I246" s="472"/>
    </row>
    <row r="247" spans="1:9" x14ac:dyDescent="0.3">
      <c r="A247" s="443"/>
      <c r="B247" s="443"/>
      <c r="C247" s="443"/>
      <c r="D247" s="443"/>
      <c r="E247" s="443"/>
      <c r="F247" s="443"/>
      <c r="G247" s="443"/>
      <c r="H247" s="443"/>
      <c r="I247" s="472"/>
    </row>
    <row r="248" spans="1:9" x14ac:dyDescent="0.3">
      <c r="A248" s="443"/>
      <c r="B248" s="443"/>
      <c r="C248" s="443"/>
      <c r="D248" s="443"/>
      <c r="E248" s="443"/>
      <c r="F248" s="443"/>
      <c r="G248" s="443"/>
      <c r="H248" s="443"/>
      <c r="I248" s="472"/>
    </row>
    <row r="249" spans="1:9" x14ac:dyDescent="0.3">
      <c r="A249" s="443"/>
      <c r="B249" s="443"/>
      <c r="C249" s="443"/>
      <c r="D249" s="443"/>
      <c r="E249" s="443"/>
      <c r="F249" s="443"/>
      <c r="G249" s="443"/>
      <c r="H249" s="443"/>
      <c r="I249" s="472"/>
    </row>
    <row r="250" spans="1:9" x14ac:dyDescent="0.3">
      <c r="A250" s="443">
        <v>5</v>
      </c>
      <c r="B250" s="443"/>
      <c r="C250" s="443"/>
      <c r="D250" s="443"/>
      <c r="E250" s="443"/>
      <c r="F250" s="443"/>
      <c r="G250" s="443"/>
      <c r="H250" s="443"/>
      <c r="I250" s="472"/>
    </row>
  </sheetData>
  <sheetProtection formatColumns="0" formatRows="0" insertHyperlinks="0" autoFilter="0" pivotTables="0"/>
  <mergeCells count="35">
    <mergeCell ref="D36:E36"/>
    <mergeCell ref="F36:G36"/>
    <mergeCell ref="A1:H7"/>
    <mergeCell ref="A8:H14"/>
    <mergeCell ref="A16:H16"/>
    <mergeCell ref="A17:H17"/>
    <mergeCell ref="B21:H21"/>
    <mergeCell ref="C29:G29"/>
    <mergeCell ref="C31:H31"/>
    <mergeCell ref="C32:H32"/>
    <mergeCell ref="C85:H85"/>
    <mergeCell ref="A46:B47"/>
    <mergeCell ref="C60:C63"/>
    <mergeCell ref="D60:D63"/>
    <mergeCell ref="C64:C67"/>
    <mergeCell ref="D64:D67"/>
    <mergeCell ref="C68:C71"/>
    <mergeCell ref="D68:D71"/>
    <mergeCell ref="A70:B71"/>
    <mergeCell ref="C76:D76"/>
    <mergeCell ref="C82:G82"/>
    <mergeCell ref="C84:H84"/>
    <mergeCell ref="B170:C170"/>
    <mergeCell ref="G170:H170"/>
    <mergeCell ref="F89:G89"/>
    <mergeCell ref="A99:B100"/>
    <mergeCell ref="A117:B118"/>
    <mergeCell ref="C125:G125"/>
    <mergeCell ref="C127:H127"/>
    <mergeCell ref="C128:H128"/>
    <mergeCell ref="D132:E132"/>
    <mergeCell ref="F132:G132"/>
    <mergeCell ref="A142:B143"/>
    <mergeCell ref="A160:B161"/>
    <mergeCell ref="C168:D168"/>
  </mergeCells>
  <conditionalFormatting sqref="D51">
    <cfRule type="cellIs" dxfId="2" priority="1" operator="greaterThan">
      <formula>0.02</formula>
    </cfRule>
  </conditionalFormatting>
  <conditionalFormatting sqref="H73">
    <cfRule type="cellIs" dxfId="1" priority="2" operator="greaterThan">
      <formula>0.02</formula>
    </cfRule>
  </conditionalFormatting>
  <conditionalFormatting sqref="D104">
    <cfRule type="cellIs" dxfId="0" priority="3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19" orientation="portrait" r:id="rId1"/>
  <headerFooter alignWithMargins="0">
    <oddHeader>&amp;LVer 2</oddHeader>
    <oddFooter>&amp;LNQCL/ADDO/014&amp;CPage &amp;P of &amp;N&amp;R&amp;D &amp;T</oddFooter>
  </headerFooter>
  <rowBreaks count="1" manualBreakCount="1">
    <brk id="76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SST</vt:lpstr>
      <vt:lpstr>SST (S2)</vt:lpstr>
      <vt:lpstr>Uniformity</vt:lpstr>
      <vt:lpstr>Fluoxetine HCl </vt:lpstr>
      <vt:lpstr>'Fluoxetine HCl '!Print_Area</vt:lpstr>
      <vt:lpstr>SST!Print_Area</vt:lpstr>
      <vt:lpstr>'SST (S2)'!Print_Area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2016-05-12T08:47:39Z</cp:lastPrinted>
  <dcterms:created xsi:type="dcterms:W3CDTF">2005-07-05T10:19:27Z</dcterms:created>
  <dcterms:modified xsi:type="dcterms:W3CDTF">2016-05-16T10:01:52Z</dcterms:modified>
</cp:coreProperties>
</file>