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70" windowWidth="1501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B26" i="1"/>
  <c r="F67"/>
  <c r="F63"/>
  <c r="F61"/>
  <c r="E59"/>
  <c r="F59" s="1"/>
  <c r="D59"/>
  <c r="D58"/>
  <c r="B32"/>
  <c r="B38" s="1"/>
  <c r="A38" s="1"/>
  <c r="B39" s="1"/>
  <c r="A39" s="1"/>
  <c r="B40" s="1"/>
  <c r="A40" s="1"/>
  <c r="B41" s="1"/>
  <c r="A41" s="1"/>
  <c r="E31"/>
  <c r="F55" i="2"/>
  <c r="F51"/>
  <c r="F49"/>
  <c r="D47"/>
  <c r="E47" s="1"/>
  <c r="F47" s="1"/>
  <c r="D46"/>
  <c r="E46" s="1"/>
  <c r="F46" s="1"/>
  <c r="F48" s="1"/>
  <c r="B34"/>
  <c r="B16"/>
  <c r="F58" i="1" l="1"/>
  <c r="F60" s="1"/>
  <c r="F64" s="1"/>
  <c r="D67" s="1"/>
  <c r="E58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<sst xmlns="http://schemas.openxmlformats.org/spreadsheetml/2006/main" count="135" uniqueCount="81">
  <si>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</si>
  <si>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</si>
  <si>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</si>
  <si>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2016-01-19 09:05:56</t>
  </si>
  <si>
    <t>Analysis Report</t>
  </si>
  <si>
    <t>Levofloxacin Microbial Assay</t>
  </si>
  <si>
    <t>Sample Name:</t>
  </si>
  <si>
    <t>ABLEVOX INTRAVENOUS INFUSION (5 G/L)</t>
  </si>
  <si>
    <t>Lab Ref No:</t>
  </si>
  <si>
    <t>NDQD201601662</t>
  </si>
  <si>
    <t>Active Ingredient:</t>
  </si>
  <si>
    <t>Levofloxacin</t>
  </si>
  <si>
    <t>Label Claim:</t>
  </si>
  <si>
    <t>Each  ml contains mg of Levofloxacin</t>
  </si>
  <si>
    <t>Date Test Set:</t>
  </si>
  <si>
    <t>15/02/2016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</si>
  <si>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</si>
  <si>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</si>
  <si>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</si>
  <si>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</si>
  <si>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</si>
  <si>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</si>
  <si>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</si>
  <si>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</si>
  <si>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</si>
  <si>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</si>
  <si>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</si>
  <si>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</si>
  <si>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</si>
  <si>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</si>
  <si>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</si>
  <si>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</si>
  <si>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</si>
  <si>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</si>
  <si>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</si>
  <si>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</si>
  <si>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</si>
  <si>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</si>
  <si>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</si>
  <si>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</si>
  <si>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</si>
  <si>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</si>
  <si>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</si>
  <si>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</si>
  <si>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</si>
  <si>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</si>
  <si>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</si>
  <si>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</si>
  <si>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</si>
  <si>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</si>
  <si>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</si>
  <si>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</si>
  <si>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</si>
  <si>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</si>
  <si>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</si>
  <si>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</si>
  <si>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</si>
  <si>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</si>
  <si>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</si>
  <si>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</si>
  <si>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</si>
  <si>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</si>
  <si>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</si>
  <si>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</si>
  <si>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</si>
  <si>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</si>
  <si>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</si>
  <si>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</si>
  <si>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</si>
  <si>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</si>
  <si>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</si>
  <si>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</si>
  <si>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</si>
  <si>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</si>
  <si>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</si>
  <si>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mg/100ml</t>
  </si>
  <si>
    <t>14000 EU / vial</t>
  </si>
  <si>
    <t>7.0mL</t>
  </si>
  <si>
    <t>ERIC</t>
  </si>
  <si>
    <t>D3</t>
  </si>
  <si>
    <t>D4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</si>
</sst>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15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0.7</v>
      </c>
      <c r="C23" s="74" t="s">
        <v>74</v>
      </c>
      <c r="D23" s="14"/>
      <c r="E23" s="15"/>
      <c r="F23" s="89"/>
    </row>
    <row r="24" spans="1:7" s="9" customFormat="1" ht="16.5" customHeight="1">
      <c r="A24" s="16" t="s">
        <v>25</v>
      </c>
      <c r="B24" s="17">
        <v>500</v>
      </c>
      <c r="C24" s="18" t="s">
        <v>75</v>
      </c>
      <c r="D24" s="14"/>
      <c r="E24" s="15"/>
      <c r="F24" s="89"/>
    </row>
    <row r="25" spans="1:7" s="9" customFormat="1" ht="19.5" customHeight="1">
      <c r="A25" s="16"/>
      <c r="B25" s="17"/>
      <c r="C25" s="18"/>
      <c r="D25" s="14"/>
      <c r="E25" s="15"/>
      <c r="F25" s="89"/>
    </row>
    <row r="26" spans="1:7" s="9" customFormat="1" ht="19.5" customHeight="1">
      <c r="A26" s="19" t="s">
        <v>26</v>
      </c>
      <c r="B26" s="20">
        <f>B23/B22</f>
        <v>140</v>
      </c>
      <c r="C26" s="18"/>
      <c r="D26" s="14"/>
      <c r="E26" s="15"/>
      <c r="F26" s="89"/>
    </row>
    <row r="27" spans="1:7" s="9" customFormat="1" ht="18.75" customHeight="1">
      <c r="A27" s="14" t="s">
        <v>27</v>
      </c>
      <c r="B27" s="81"/>
      <c r="C27" s="89"/>
      <c r="D27" s="89"/>
      <c r="E27" s="89"/>
      <c r="F27" s="89"/>
    </row>
    <row r="28" spans="1:7" s="9" customFormat="1" ht="19.5" customHeight="1" thickBot="1">
      <c r="A28" s="14"/>
      <c r="B28" s="81"/>
      <c r="C28" s="89"/>
      <c r="D28" s="89"/>
      <c r="E28" s="89"/>
      <c r="F28" s="89"/>
    </row>
    <row r="29" spans="1:7" s="9" customFormat="1" ht="19.5" customHeight="1">
      <c r="A29" s="122" t="s">
        <v>28</v>
      </c>
      <c r="B29" s="123"/>
      <c r="C29" s="124" t="s">
        <v>29</v>
      </c>
      <c r="D29" s="124"/>
      <c r="E29" s="124"/>
      <c r="F29" s="125"/>
    </row>
    <row r="30" spans="1:7" ht="20.100000000000001" customHeight="1">
      <c r="A30" s="25" t="s">
        <v>30</v>
      </c>
      <c r="B30" s="99" t="s">
        <v>76</v>
      </c>
      <c r="C30" s="126" t="s">
        <v>31</v>
      </c>
      <c r="D30" s="127"/>
      <c r="E30" s="127" t="s">
        <v>32</v>
      </c>
      <c r="F30" s="128"/>
    </row>
    <row r="31" spans="1:7" ht="20.100000000000001" customHeight="1">
      <c r="A31" s="27" t="s">
        <v>33</v>
      </c>
      <c r="B31" s="113" t="s">
        <v>77</v>
      </c>
      <c r="C31" s="129">
        <v>0.998</v>
      </c>
      <c r="D31" s="130"/>
      <c r="E31" s="117">
        <f>POWER(C31,2)</f>
        <v>0.996004</v>
      </c>
      <c r="F31" s="118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A33" s="89"/>
      <c r="B33" s="89"/>
      <c r="C33" s="108"/>
      <c r="D33" s="108"/>
      <c r="E33" s="80"/>
      <c r="F33" s="80"/>
      <c r="G33" s="9"/>
    </row>
    <row r="34" spans="1:9" ht="20.100000000000001" customHeight="1">
      <c r="A34" s="80"/>
      <c r="B34" s="37"/>
      <c r="C34" s="108"/>
      <c r="D34" s="108"/>
      <c r="E34" s="80"/>
      <c r="F34" s="80"/>
      <c r="G34" s="9"/>
    </row>
    <row r="35" spans="1:9" ht="20.100000000000001" customHeight="1">
      <c r="A35" s="120" t="s">
        <v>36</v>
      </c>
      <c r="B35" s="120"/>
      <c r="C35" s="120"/>
      <c r="D35" s="120"/>
      <c r="E35" s="120"/>
      <c r="F35" s="120"/>
      <c r="G35" s="9"/>
    </row>
    <row r="36" spans="1:9" ht="20.100000000000001" customHeight="1">
      <c r="A36" s="115"/>
      <c r="B36" s="115"/>
      <c r="C36" s="115"/>
      <c r="D36" s="115"/>
      <c r="E36" s="115"/>
      <c r="F36" s="115"/>
      <c r="G36" s="9"/>
    </row>
    <row r="37" spans="1:9" ht="20.100000000000001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2" t="s">
        <v>42</v>
      </c>
      <c r="G37" s="9"/>
    </row>
    <row r="38" spans="1:9" s="86" customFormat="1" ht="16.5" customHeigh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200</v>
      </c>
      <c r="F38" s="111">
        <v>4000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>
      <c r="A43" s="121" t="s">
        <v>43</v>
      </c>
      <c r="B43" s="121"/>
      <c r="C43" s="121"/>
      <c r="D43" s="121"/>
      <c r="E43" s="121"/>
      <c r="F43" s="121"/>
    </row>
    <row r="44" spans="1:9" s="85" customFormat="1" ht="16.5" customHeight="1">
      <c r="A44" s="108"/>
      <c r="B44" s="109"/>
      <c r="C44" s="89"/>
      <c r="D44" s="89"/>
      <c r="E44" s="90"/>
      <c r="F44" s="89"/>
    </row>
    <row r="45" spans="1:9" s="85" customFormat="1" ht="16.5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6" customFormat="1" ht="16.5" customHeight="1">
      <c r="A46" s="103">
        <v>50</v>
      </c>
      <c r="B46" s="110">
        <v>5950</v>
      </c>
      <c r="C46" s="103">
        <v>50</v>
      </c>
      <c r="D46" s="110">
        <v>0</v>
      </c>
      <c r="E46" s="94"/>
      <c r="F46" s="92"/>
    </row>
    <row r="47" spans="1:9" s="85" customFormat="1" ht="16.5">
      <c r="A47" s="30"/>
      <c r="B47" s="37"/>
      <c r="C47" s="89"/>
      <c r="D47" s="89"/>
      <c r="E47" s="8"/>
      <c r="F47" s="89"/>
    </row>
    <row r="48" spans="1:9" ht="15.95" customHeight="1">
      <c r="A48" s="11" t="s">
        <v>46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>
      <c r="A51" s="41" t="s">
        <v>17</v>
      </c>
      <c r="B51" s="42" t="s">
        <v>48</v>
      </c>
      <c r="C51" s="88"/>
      <c r="D51" s="8"/>
      <c r="E51" s="43"/>
      <c r="F51" s="89"/>
      <c r="G51" s="9"/>
      <c r="H51" s="9"/>
      <c r="I51" s="9"/>
    </row>
    <row r="52" spans="1:9" ht="18.75" customHeight="1">
      <c r="A52" s="8"/>
      <c r="B52" s="45"/>
      <c r="C52" s="8"/>
      <c r="D52" s="45"/>
      <c r="E52" s="8"/>
      <c r="F52" s="89"/>
      <c r="G52" s="9"/>
      <c r="H52" s="9"/>
      <c r="I52" s="9"/>
    </row>
    <row r="53" spans="1:9" ht="16.5">
      <c r="A53" s="8" t="s">
        <v>49</v>
      </c>
      <c r="B53" s="108">
        <v>6.21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50</v>
      </c>
      <c r="B54" s="45">
        <v>-0.114</v>
      </c>
      <c r="C54" s="8"/>
      <c r="D54" s="49"/>
      <c r="E54" s="50"/>
      <c r="F54" s="89"/>
      <c r="G54" s="9"/>
      <c r="H54" s="9"/>
      <c r="I54" s="9"/>
    </row>
    <row r="55" spans="1:9" ht="15.95" customHeight="1">
      <c r="A55" s="8" t="s">
        <v>51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9"/>
      <c r="H57" s="9"/>
      <c r="I57" s="9"/>
    </row>
    <row r="58" spans="1:9" s="57" customFormat="1" ht="27" customHeight="1">
      <c r="A58" s="58" t="s">
        <v>79</v>
      </c>
      <c r="B58" s="59">
        <v>50</v>
      </c>
      <c r="C58" s="60">
        <v>3519</v>
      </c>
      <c r="D58" s="61">
        <f>LN(C58)</f>
        <v>8.165932137321585</v>
      </c>
      <c r="E58" s="61">
        <f>(D58-$B$53)/$B$54</f>
        <v>-17.157299450189342</v>
      </c>
      <c r="F58" s="62">
        <f>EXP(E58)</f>
        <v>3.5373621491185861E-8</v>
      </c>
      <c r="G58" s="56"/>
      <c r="H58" s="56"/>
      <c r="I58" s="56"/>
    </row>
    <row r="59" spans="1:9" s="64" customFormat="1" ht="27" customHeight="1" thickBot="1">
      <c r="A59" s="65" t="s">
        <v>80</v>
      </c>
      <c r="B59" s="66">
        <v>50</v>
      </c>
      <c r="C59" s="67">
        <v>3593</v>
      </c>
      <c r="D59" s="68">
        <f>LN(C59)</f>
        <v>8.1867427871135181</v>
      </c>
      <c r="E59" s="68">
        <f>(D59-$B$53)/$B$54</f>
        <v>-17.339849009767704</v>
      </c>
      <c r="F59" s="69">
        <f>EXP(E59)</f>
        <v>2.9471297605312536E-8</v>
      </c>
      <c r="G59" s="63"/>
      <c r="H59" s="63"/>
      <c r="I59" s="63"/>
    </row>
    <row r="60" spans="1:9" s="64" customFormat="1" ht="27" customHeight="1">
      <c r="A60" s="8"/>
      <c r="B60" s="45"/>
      <c r="C60" s="8"/>
      <c r="D60" s="119" t="s">
        <v>58</v>
      </c>
      <c r="E60" s="119"/>
      <c r="F60" s="70">
        <f>AVERAGE(F58:F59)</f>
        <v>3.2422459548249197E-8</v>
      </c>
      <c r="G60" s="63"/>
      <c r="H60" s="63"/>
      <c r="I60" s="63"/>
    </row>
    <row r="61" spans="1:9" ht="26.25" customHeight="1">
      <c r="A61" s="89"/>
      <c r="B61" s="89"/>
      <c r="C61" s="89"/>
      <c r="D61" s="89"/>
      <c r="E61" s="76" t="s">
        <v>59</v>
      </c>
      <c r="F61" s="72">
        <f>STDEV(C58:C59)/AVERAGE(C58:C59)</f>
        <v>1.4714820530878662E-2</v>
      </c>
      <c r="G61" s="9"/>
      <c r="H61" s="9"/>
      <c r="I61" s="9"/>
    </row>
    <row r="62" spans="1:9" ht="25.5" customHeight="1">
      <c r="A62" s="8"/>
      <c r="B62" s="45"/>
      <c r="C62" s="8"/>
      <c r="D62" s="119" t="s">
        <v>60</v>
      </c>
      <c r="E62" s="119"/>
      <c r="F62" s="73">
        <v>2</v>
      </c>
      <c r="G62" s="9"/>
      <c r="H62" s="9"/>
    </row>
    <row r="63" spans="1:9" ht="26.25" customHeight="1">
      <c r="A63" s="89"/>
      <c r="B63" s="89"/>
      <c r="C63" s="74"/>
      <c r="D63" s="89"/>
      <c r="E63" s="76" t="s">
        <v>61</v>
      </c>
      <c r="F63" s="116">
        <f>(A46+B46)/A46*(C46+D46)/C46</f>
        <v>120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76" t="s">
        <v>62</v>
      </c>
      <c r="F64" s="75">
        <f>F63*F60</f>
        <v>3.8906951457899035E-6</v>
      </c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 ht="19.5" thickBot="1">
      <c r="A67" s="74" t="s">
        <v>63</v>
      </c>
      <c r="B67" s="89"/>
      <c r="C67" s="76" t="s">
        <v>64</v>
      </c>
      <c r="D67" s="132">
        <f>F64*5/500</f>
        <v>3.8906951457899036E-8</v>
      </c>
      <c r="E67" s="132"/>
      <c r="F67" s="74" t="str">
        <f>C23</f>
        <v>EU/ml</v>
      </c>
      <c r="G67" s="9"/>
      <c r="H67" s="9"/>
    </row>
    <row r="68" spans="1:9" ht="19.5" customHeight="1">
      <c r="A68" s="89"/>
      <c r="B68" s="81"/>
      <c r="C68" s="81"/>
      <c r="D68" s="77"/>
      <c r="E68" s="78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0" t="s">
        <v>65</v>
      </c>
      <c r="B72" s="89"/>
      <c r="C72" s="80" t="s">
        <v>66</v>
      </c>
      <c r="D72" s="79"/>
      <c r="E72" s="89"/>
      <c r="F72" s="80" t="s">
        <v>67</v>
      </c>
      <c r="G72" s="9"/>
      <c r="H72" s="9"/>
    </row>
    <row r="73" spans="1:9" ht="24.95" customHeight="1">
      <c r="A73" s="81" t="s">
        <v>78</v>
      </c>
      <c r="B73" s="89"/>
      <c r="C73" s="81" t="s">
        <v>68</v>
      </c>
      <c r="D73" s="81"/>
      <c r="E73" s="89"/>
      <c r="F73" s="81" t="s">
        <v>69</v>
      </c>
      <c r="G73" s="9"/>
      <c r="H73" s="9"/>
    </row>
    <row r="74" spans="1:9" ht="24.95" customHeight="1">
      <c r="A74" s="81"/>
      <c r="B74" s="89"/>
      <c r="C74" s="81"/>
      <c r="D74" s="81"/>
      <c r="E74" s="89"/>
      <c r="F74" s="81"/>
      <c r="G74" s="9"/>
      <c r="H74" s="9"/>
    </row>
    <row r="75" spans="1:9" ht="24.95" customHeight="1" thickBot="1">
      <c r="A75" s="82"/>
      <c r="B75" s="89"/>
      <c r="C75" s="34"/>
      <c r="D75" s="89"/>
      <c r="E75" s="89"/>
      <c r="F75" s="34"/>
      <c r="G75" s="9"/>
      <c r="H75" s="9"/>
    </row>
    <row r="76" spans="1:9" ht="24.95" customHeight="1">
      <c r="A76" s="89"/>
      <c r="B76" s="89"/>
      <c r="C76" s="89"/>
      <c r="D76" s="89"/>
      <c r="E76" s="89"/>
      <c r="F76" s="8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NDQD201601662 / Bacterial Endotoxin / Download 1  /  Analyst - Eric Ngamau /  Date 16-02-2016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2016-02-16T10:23:01Z</cp:lastPrinted>
  <dcterms:created xsi:type="dcterms:W3CDTF">2014-04-25T13:22:50Z</dcterms:created>
  <dcterms:modified xsi:type="dcterms:W3CDTF">2016-02-16T10:23:13Z</dcterms:modified>
</cp:coreProperties>
</file>