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495" windowWidth="20775" windowHeight="9405" activeTab="3"/>
  </bookViews>
  <sheets>
    <sheet name="SST Fluticasone" sheetId="1" r:id="rId1"/>
    <sheet name="Fluticasone Propionate " sheetId="4" r:id="rId2"/>
    <sheet name="SST Benzalkonium" sheetId="6" r:id="rId3"/>
    <sheet name="Benzalkonium Chloride" sheetId="5" r:id="rId4"/>
  </sheets>
  <definedNames>
    <definedName name="_xlnm.Print_Area" localSheetId="3">'Benzalkonium Chloride'!$A$1:$H$81</definedName>
    <definedName name="_xlnm.Print_Area" localSheetId="1">'Fluticasone Propionate '!$A$1:$H$82</definedName>
    <definedName name="_xlnm.Print_Area" localSheetId="2">'SST Benzalkonium'!$A$1:$G$48</definedName>
    <definedName name="_xlnm.Print_Area" localSheetId="0">'SST Fluticasone'!$A$1:$G$48</definedName>
  </definedNames>
  <calcPr calcId="124519"/>
</workbook>
</file>

<file path=xl/calcChain.xml><?xml version="1.0" encoding="utf-8"?>
<calcChain xmlns="http://schemas.openxmlformats.org/spreadsheetml/2006/main">
  <c r="B29" i="6"/>
  <c r="B8"/>
  <c r="B40"/>
  <c r="E38"/>
  <c r="D38"/>
  <c r="C38"/>
  <c r="B38"/>
  <c r="B39" s="1"/>
  <c r="B19"/>
  <c r="E17"/>
  <c r="D17"/>
  <c r="C17"/>
  <c r="B17"/>
  <c r="B18" s="1"/>
  <c r="F69" i="5"/>
  <c r="F65"/>
  <c r="F61"/>
  <c r="F68"/>
  <c r="F64"/>
  <c r="F60"/>
  <c r="F67"/>
  <c r="F63"/>
  <c r="F40"/>
  <c r="F39"/>
  <c r="F38"/>
  <c r="D40"/>
  <c r="D39"/>
  <c r="D38"/>
  <c r="F59"/>
  <c r="C75"/>
  <c r="H70"/>
  <c r="G70"/>
  <c r="B67"/>
  <c r="B68" s="1"/>
  <c r="H66"/>
  <c r="G66"/>
  <c r="H62"/>
  <c r="G62"/>
  <c r="E56"/>
  <c r="B55"/>
  <c r="B45"/>
  <c r="D48" s="1"/>
  <c r="D49" s="1"/>
  <c r="D44"/>
  <c r="F42"/>
  <c r="D42"/>
  <c r="G41"/>
  <c r="E41"/>
  <c r="B34"/>
  <c r="F44" s="1"/>
  <c r="B30"/>
  <c r="D45" l="1"/>
  <c r="F45"/>
  <c r="G40" s="1"/>
  <c r="D46"/>
  <c r="E38"/>
  <c r="E40"/>
  <c r="F46"/>
  <c r="E39"/>
  <c r="G38"/>
  <c r="B8" i="1"/>
  <c r="C75" i="4"/>
  <c r="H70"/>
  <c r="G70"/>
  <c r="B67"/>
  <c r="B68" s="1"/>
  <c r="H66"/>
  <c r="G66"/>
  <c r="H62"/>
  <c r="G62"/>
  <c r="E56"/>
  <c r="B55"/>
  <c r="B45"/>
  <c r="D48" s="1"/>
  <c r="D49" s="1"/>
  <c r="F42"/>
  <c r="D42"/>
  <c r="G41"/>
  <c r="E41"/>
  <c r="B34"/>
  <c r="D44" s="1"/>
  <c r="D45" s="1"/>
  <c r="B30"/>
  <c r="G39" i="5" l="1"/>
  <c r="D52" s="1"/>
  <c r="D50"/>
  <c r="E42"/>
  <c r="D46" i="4"/>
  <c r="E39"/>
  <c r="G38"/>
  <c r="G40"/>
  <c r="F44"/>
  <c r="F45" s="1"/>
  <c r="E38"/>
  <c r="E40"/>
  <c r="B40" i="1"/>
  <c r="E38"/>
  <c r="D38"/>
  <c r="C38"/>
  <c r="B38"/>
  <c r="B39" s="1"/>
  <c r="B19"/>
  <c r="E17"/>
  <c r="D17"/>
  <c r="C17"/>
  <c r="B17"/>
  <c r="B18" s="1"/>
  <c r="G42" i="5" l="1"/>
  <c r="G68"/>
  <c r="H68" s="1"/>
  <c r="G65"/>
  <c r="H65" s="1"/>
  <c r="G63"/>
  <c r="H63" s="1"/>
  <c r="G61"/>
  <c r="H61" s="1"/>
  <c r="D51"/>
  <c r="G67"/>
  <c r="H67" s="1"/>
  <c r="G69"/>
  <c r="H69" s="1"/>
  <c r="G64"/>
  <c r="H64" s="1"/>
  <c r="G60"/>
  <c r="H60" s="1"/>
  <c r="G59"/>
  <c r="H59" s="1"/>
  <c r="F46" i="4"/>
  <c r="G39"/>
  <c r="D50" s="1"/>
  <c r="E42"/>
  <c r="H73" i="5" l="1"/>
  <c r="H71"/>
  <c r="G63" i="4"/>
  <c r="H63" s="1"/>
  <c r="G67"/>
  <c r="H67" s="1"/>
  <c r="G69"/>
  <c r="H69" s="1"/>
  <c r="G64"/>
  <c r="H64" s="1"/>
  <c r="G60"/>
  <c r="H60" s="1"/>
  <c r="G68"/>
  <c r="H68" s="1"/>
  <c r="G65"/>
  <c r="H65" s="1"/>
  <c r="G61"/>
  <c r="H61" s="1"/>
  <c r="G59"/>
  <c r="H59" s="1"/>
  <c r="D51"/>
  <c r="G42"/>
  <c r="D52"/>
  <c r="H72" i="5" l="1"/>
  <c r="G75"/>
  <c r="H71" i="4"/>
  <c r="G75" s="1"/>
  <c r="H73"/>
  <c r="H72" l="1"/>
</calcChain>
</file>

<file path=xl/sharedStrings.xml><?xml version="1.0" encoding="utf-8"?>
<sst xmlns="http://schemas.openxmlformats.org/spreadsheetml/2006/main" count="287" uniqueCount="112">
  <si>
    <t>HPLC System Suitability Report</t>
  </si>
  <si>
    <t>Analysis Data</t>
  </si>
  <si>
    <t>Assay</t>
  </si>
  <si>
    <t>Sample(s)</t>
  </si>
  <si>
    <t>Reference Substance:</t>
  </si>
  <si>
    <t>FLUSORT NASAL SPRAY</t>
  </si>
  <si>
    <t>% age Purity:</t>
  </si>
  <si>
    <t>NDQD201601718</t>
  </si>
  <si>
    <t>Weight (mg):</t>
  </si>
  <si>
    <t>Fluticasone Propionate B.P</t>
  </si>
  <si>
    <t>Standard Conc (mg/mL):</t>
  </si>
  <si>
    <t>Each metered dose contains Fluticasone Propionate B.P 0.05% w/w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</si>
  <si>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</si>
  <si>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</si>
  <si>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</si>
  <si>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</si>
  <si>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</si>
  <si>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</si>
  <si>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</si>
  <si>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</si>
  <si>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</si>
  <si>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</si>
  <si>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</si>
  <si>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</si>
  <si>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</si>
  <si>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</si>
  <si>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</si>
  <si>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</si>
  <si>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</si>
  <si>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</si>
  <si>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</si>
  <si>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</si>
  <si>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</si>
  <si>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</si>
  <si>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</si>
  <si>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</si>
  <si>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</si>
  <si>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</si>
  <si>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</si>
  <si>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</si>
  <si>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</si>
  <si>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</si>
  <si>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</si>
  <si>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</si>
  <si>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</si>
  <si>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</si>
  <si>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</si>
  <si>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</si>
  <si>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</si>
  <si>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</si>
  <si>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</si>
  <si>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</si>
  <si>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</si>
  <si>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</si>
  <si>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</si>
  <si>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</si>
  <si>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</si>
  <si>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</si>
  <si>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</si>
  <si>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</si>
  <si>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</si>
  <si>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</si>
  <si>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</si>
  <si>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</si>
  <si>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</si>
  <si>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</si>
  <si>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</si>
  <si>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</si>
  <si>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</si>
  <si>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</si>
  <si>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</si>
  <si>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</si>
  <si>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</si>
  <si>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</si>
  <si>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</si>
  <si>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</si>
  <si>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</si>
  <si>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</si>
  <si>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</si>
  <si>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</si>
  <si>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</si>
  <si>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</si>
  <si>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</si>
  <si>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</si>
  <si>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</si>
  <si>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</si>
  <si>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</si>
  <si>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</si>
  <si>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</si>
  <si>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</si>
  <si>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</si>
  <si>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</si>
  <si>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</si>
  <si>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</si>
  <si>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</si>
  <si>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</si>
  <si>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</si>
  <si>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</si>
  <si>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</si>
  <si>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</si>
  <si>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F6-1</t>
  </si>
  <si>
    <t>Fluticasone Propionate</t>
  </si>
  <si>
    <t>Benzalkonium chloride</t>
  </si>
  <si>
    <t>B1-2</t>
  </si>
  <si>
    <t>Benzalkonium A</t>
  </si>
  <si>
    <t>Benzalkonium Chloride</t>
  </si>
  <si>
    <t>Benzalkonium B</t>
  </si>
  <si>
    <t>18th May 2016</t>
  </si>
  <si>
    <t>Dr. Sarah Mwangi</t>
  </si>
  <si>
    <t>25th May 2016</t>
  </si>
  <si>
    <t xml:space="preserve">Dr. Sarah Mwangi </t>
  </si>
  <si>
    <t>Dr Sarah Mwangi</t>
  </si>
</sst>
</file>

<file path=xl/styles.xml><?xml version="1.0" encoding="utf-8"?>
<styleSheet xmlns="http://schemas.openxmlformats.org/spreadsheetml/2006/main">
  <numFmts count="8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</numFmts>
  <fonts count="18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9" fillId="2" borderId="0" xfId="0" applyFont="1" applyFill="1"/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1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2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5" xfId="0" applyNumberFormat="1" applyFont="1" applyFill="1" applyBorder="1" applyAlignment="1">
      <alignment horizontal="center"/>
    </xf>
    <xf numFmtId="169" fontId="9" fillId="6" borderId="26" xfId="0" applyNumberFormat="1" applyFont="1" applyFill="1" applyBorder="1" applyAlignment="1">
      <alignment horizontal="center"/>
    </xf>
    <xf numFmtId="1" fontId="9" fillId="6" borderId="27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0" fontId="10" fillId="3" borderId="29" xfId="0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right"/>
    </xf>
    <xf numFmtId="2" fontId="8" fillId="6" borderId="31" xfId="0" applyNumberFormat="1" applyFont="1" applyFill="1" applyBorder="1" applyAlignment="1">
      <alignment horizontal="center"/>
    </xf>
    <xf numFmtId="2" fontId="8" fillId="7" borderId="31" xfId="0" applyNumberFormat="1" applyFont="1" applyFill="1" applyBorder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10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4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3" xfId="0" applyFont="1" applyFill="1" applyBorder="1" applyAlignment="1">
      <alignment horizontal="right"/>
    </xf>
    <xf numFmtId="169" fontId="9" fillId="7" borderId="29" xfId="0" applyNumberFormat="1" applyFont="1" applyFill="1" applyBorder="1" applyAlignment="1">
      <alignment horizontal="center"/>
    </xf>
    <xf numFmtId="10" fontId="8" fillId="6" borderId="31" xfId="0" applyNumberFormat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5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0" fontId="10" fillId="3" borderId="38" xfId="0" applyFont="1" applyFill="1" applyBorder="1" applyAlignment="1" applyProtection="1">
      <alignment horizontal="center"/>
      <protection locked="0"/>
    </xf>
    <xf numFmtId="2" fontId="8" fillId="2" borderId="38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right"/>
    </xf>
    <xf numFmtId="0" fontId="11" fillId="2" borderId="3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2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2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0" fillId="2" borderId="0" xfId="0" applyFont="1" applyFill="1" applyAlignment="1" applyProtection="1">
      <alignment horizontal="right"/>
      <protection locked="0"/>
    </xf>
    <xf numFmtId="0" fontId="1" fillId="2" borderId="1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14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2" fontId="10" fillId="3" borderId="35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0" fontId="9" fillId="2" borderId="38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28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14" fontId="10" fillId="3" borderId="0" xfId="0" applyNumberFormat="1" applyFont="1" applyFill="1" applyAlignment="1" applyProtection="1">
      <alignment horizontal="left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view="pageBreakPreview" zoomScale="60" workbookViewId="0">
      <selection activeCell="C48" sqref="C48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>
      <c r="A1" s="1"/>
      <c r="B1" s="2"/>
      <c r="C1" s="3"/>
      <c r="D1" s="2"/>
      <c r="F1" s="3"/>
    </row>
    <row r="2" spans="1:6" ht="18.75" customHeight="1">
      <c r="A2" s="151" t="s">
        <v>0</v>
      </c>
      <c r="B2" s="151"/>
      <c r="C2" s="151"/>
      <c r="D2" s="151"/>
      <c r="E2" s="151"/>
    </row>
    <row r="3" spans="1:6" ht="16.5" customHeight="1">
      <c r="A3" s="5" t="s">
        <v>1</v>
      </c>
      <c r="B3" s="6" t="s">
        <v>2</v>
      </c>
    </row>
    <row r="4" spans="1:6" ht="16.5" customHeight="1">
      <c r="A4" s="7" t="s">
        <v>3</v>
      </c>
      <c r="B4" s="8"/>
      <c r="D4" s="9"/>
      <c r="E4" s="10"/>
    </row>
    <row r="5" spans="1:6" ht="16.5" customHeight="1">
      <c r="A5" s="11" t="s">
        <v>4</v>
      </c>
      <c r="B5" s="8" t="s">
        <v>101</v>
      </c>
      <c r="C5" s="10"/>
      <c r="D5" s="10"/>
      <c r="E5" s="10"/>
    </row>
    <row r="6" spans="1:6" ht="16.5" customHeight="1">
      <c r="A6" s="11" t="s">
        <v>6</v>
      </c>
      <c r="B6" s="12">
        <v>99.1</v>
      </c>
      <c r="C6" s="10"/>
      <c r="D6" s="10"/>
      <c r="E6" s="10"/>
    </row>
    <row r="7" spans="1:6" ht="16.5" customHeight="1">
      <c r="A7" s="7" t="s">
        <v>8</v>
      </c>
      <c r="B7" s="12">
        <v>10.42</v>
      </c>
      <c r="C7" s="10"/>
      <c r="D7" s="10"/>
      <c r="E7" s="10"/>
    </row>
    <row r="8" spans="1:6" ht="16.5" customHeight="1">
      <c r="A8" s="7" t="s">
        <v>10</v>
      </c>
      <c r="B8" s="13">
        <f>B7/50*3/20</f>
        <v>3.1259999999999996E-2</v>
      </c>
      <c r="C8" s="10"/>
      <c r="D8" s="10"/>
      <c r="E8" s="10"/>
    </row>
    <row r="9" spans="1:6" ht="15.75" customHeight="1">
      <c r="A9" s="10"/>
      <c r="B9" s="10"/>
      <c r="C9" s="10"/>
      <c r="D9" s="10"/>
      <c r="E9" s="10"/>
    </row>
    <row r="10" spans="1:6" ht="16.5" customHeight="1">
      <c r="A10" s="14" t="s">
        <v>12</v>
      </c>
      <c r="B10" s="15" t="s">
        <v>13</v>
      </c>
      <c r="C10" s="14" t="s">
        <v>14</v>
      </c>
      <c r="D10" s="14" t="s">
        <v>15</v>
      </c>
      <c r="E10" s="16" t="s">
        <v>16</v>
      </c>
    </row>
    <row r="11" spans="1:6" ht="16.5" customHeight="1">
      <c r="A11" s="17">
        <v>1</v>
      </c>
      <c r="B11" s="18">
        <v>6823960</v>
      </c>
      <c r="C11" s="18">
        <v>4621.1499999999996</v>
      </c>
      <c r="D11" s="19">
        <v>1.1399999999999999</v>
      </c>
      <c r="E11" s="20">
        <v>3.75</v>
      </c>
    </row>
    <row r="12" spans="1:6" ht="16.5" customHeight="1">
      <c r="A12" s="17">
        <v>2</v>
      </c>
      <c r="B12" s="18">
        <v>6825501</v>
      </c>
      <c r="C12" s="18">
        <v>4627.88</v>
      </c>
      <c r="D12" s="19">
        <v>1.1499999999999999</v>
      </c>
      <c r="E12" s="19">
        <v>3.75</v>
      </c>
    </row>
    <row r="13" spans="1:6" ht="16.5" customHeight="1">
      <c r="A13" s="17">
        <v>3</v>
      </c>
      <c r="B13" s="18">
        <v>6844282</v>
      </c>
      <c r="C13" s="18">
        <v>4614.32</v>
      </c>
      <c r="D13" s="19">
        <v>1.1299999999999999</v>
      </c>
      <c r="E13" s="19">
        <v>3.75</v>
      </c>
    </row>
    <row r="14" spans="1:6" ht="16.5" customHeight="1">
      <c r="A14" s="17">
        <v>4</v>
      </c>
      <c r="B14" s="18">
        <v>6844389</v>
      </c>
      <c r="C14" s="18">
        <v>4610.3</v>
      </c>
      <c r="D14" s="19">
        <v>1.1299999999999999</v>
      </c>
      <c r="E14" s="19">
        <v>3.75</v>
      </c>
    </row>
    <row r="15" spans="1:6" ht="16.5" customHeight="1">
      <c r="A15" s="17">
        <v>5</v>
      </c>
      <c r="B15" s="18">
        <v>6825537</v>
      </c>
      <c r="C15" s="18">
        <v>4635.54</v>
      </c>
      <c r="D15" s="19">
        <v>1.1299999999999999</v>
      </c>
      <c r="E15" s="19">
        <v>3.75</v>
      </c>
    </row>
    <row r="16" spans="1:6" ht="16.5" customHeight="1">
      <c r="A16" s="17">
        <v>6</v>
      </c>
      <c r="B16" s="21">
        <v>6813358</v>
      </c>
      <c r="C16" s="21">
        <v>4666.8</v>
      </c>
      <c r="D16" s="22">
        <v>1.1399999999999999</v>
      </c>
      <c r="E16" s="22">
        <v>3.75</v>
      </c>
    </row>
    <row r="17" spans="1:6" ht="16.5" customHeight="1">
      <c r="A17" s="23" t="s">
        <v>17</v>
      </c>
      <c r="B17" s="24">
        <f>AVERAGE(B11:B16)</f>
        <v>6829504.5</v>
      </c>
      <c r="C17" s="25">
        <f>AVERAGE(C11:C16)</f>
        <v>4629.331666666666</v>
      </c>
      <c r="D17" s="26">
        <f>AVERAGE(D11:D16)</f>
        <v>1.1366666666666665</v>
      </c>
      <c r="E17" s="26">
        <f>AVERAGE(E11:E16)</f>
        <v>3.75</v>
      </c>
    </row>
    <row r="18" spans="1:6" ht="16.5" customHeight="1">
      <c r="A18" s="27" t="s">
        <v>18</v>
      </c>
      <c r="B18" s="28">
        <f>(STDEV(B11:B16)/B17)</f>
        <v>1.8089590022731701E-3</v>
      </c>
      <c r="C18" s="29"/>
      <c r="D18" s="29"/>
      <c r="E18" s="30"/>
      <c r="F18" s="2"/>
    </row>
    <row r="19" spans="1:6" s="2" customFormat="1" ht="16.5" customHeight="1">
      <c r="A19" s="31" t="s">
        <v>19</v>
      </c>
      <c r="B19" s="32">
        <f>COUNT(B11:B16)</f>
        <v>6</v>
      </c>
      <c r="C19" s="33"/>
      <c r="D19" s="34"/>
      <c r="E19" s="35"/>
    </row>
    <row r="20" spans="1:6" s="2" customFormat="1" ht="15.75" customHeight="1">
      <c r="A20" s="10"/>
      <c r="B20" s="10"/>
      <c r="C20" s="10"/>
      <c r="D20" s="10"/>
      <c r="E20" s="36"/>
    </row>
    <row r="21" spans="1:6" s="2" customFormat="1" ht="16.5" customHeight="1">
      <c r="A21" s="11" t="s">
        <v>20</v>
      </c>
      <c r="B21" s="37" t="s">
        <v>21</v>
      </c>
      <c r="C21" s="38"/>
      <c r="D21" s="38"/>
      <c r="E21" s="39"/>
    </row>
    <row r="22" spans="1:6" ht="16.5" customHeight="1">
      <c r="A22" s="11"/>
      <c r="B22" s="37" t="s">
        <v>22</v>
      </c>
      <c r="C22" s="38"/>
      <c r="D22" s="38"/>
      <c r="E22" s="39"/>
      <c r="F22" s="2"/>
    </row>
    <row r="23" spans="1:6" ht="16.5" customHeight="1">
      <c r="A23" s="11"/>
      <c r="B23" s="40" t="s">
        <v>23</v>
      </c>
      <c r="C23" s="38"/>
      <c r="D23" s="38"/>
      <c r="E23" s="38"/>
    </row>
    <row r="24" spans="1:6" ht="15.75" customHeight="1">
      <c r="A24" s="10"/>
      <c r="B24" s="10"/>
      <c r="C24" s="10"/>
      <c r="D24" s="10"/>
      <c r="E24" s="10"/>
    </row>
    <row r="25" spans="1:6" ht="16.5" customHeight="1">
      <c r="A25" s="5" t="s">
        <v>1</v>
      </c>
      <c r="B25" s="6" t="s">
        <v>24</v>
      </c>
    </row>
    <row r="26" spans="1:6" ht="16.5" customHeight="1">
      <c r="A26" s="11" t="s">
        <v>4</v>
      </c>
      <c r="B26" s="8"/>
      <c r="C26" s="10"/>
      <c r="D26" s="10"/>
      <c r="E26" s="10"/>
    </row>
    <row r="27" spans="1:6" ht="16.5" customHeight="1">
      <c r="A27" s="11" t="s">
        <v>6</v>
      </c>
      <c r="B27" s="12"/>
      <c r="C27" s="10"/>
      <c r="D27" s="10"/>
      <c r="E27" s="10"/>
    </row>
    <row r="28" spans="1:6" ht="16.5" customHeight="1">
      <c r="A28" s="7" t="s">
        <v>8</v>
      </c>
      <c r="B28" s="12"/>
      <c r="C28" s="10"/>
      <c r="D28" s="10"/>
      <c r="E28" s="10"/>
    </row>
    <row r="29" spans="1:6" ht="16.5" customHeight="1">
      <c r="A29" s="7" t="s">
        <v>10</v>
      </c>
      <c r="B29" s="13"/>
      <c r="C29" s="10"/>
      <c r="D29" s="10"/>
      <c r="E29" s="10"/>
    </row>
    <row r="30" spans="1:6" ht="15.75" customHeight="1">
      <c r="A30" s="10"/>
      <c r="B30" s="10"/>
      <c r="C30" s="10"/>
      <c r="D30" s="10"/>
      <c r="E30" s="10"/>
    </row>
    <row r="31" spans="1:6" ht="16.5" customHeight="1">
      <c r="A31" s="14" t="s">
        <v>12</v>
      </c>
      <c r="B31" s="15" t="s">
        <v>13</v>
      </c>
      <c r="C31" s="14" t="s">
        <v>14</v>
      </c>
      <c r="D31" s="14" t="s">
        <v>15</v>
      </c>
      <c r="E31" s="16" t="s">
        <v>16</v>
      </c>
    </row>
    <row r="32" spans="1:6" ht="16.5" customHeight="1">
      <c r="A32" s="17">
        <v>1</v>
      </c>
      <c r="B32" s="18"/>
      <c r="C32" s="18"/>
      <c r="D32" s="19"/>
      <c r="E32" s="20"/>
    </row>
    <row r="33" spans="1:7" ht="16.5" customHeight="1">
      <c r="A33" s="17">
        <v>2</v>
      </c>
      <c r="B33" s="18"/>
      <c r="C33" s="18"/>
      <c r="D33" s="19"/>
      <c r="E33" s="19"/>
    </row>
    <row r="34" spans="1:7" ht="16.5" customHeight="1">
      <c r="A34" s="17">
        <v>3</v>
      </c>
      <c r="B34" s="18"/>
      <c r="C34" s="18"/>
      <c r="D34" s="19"/>
      <c r="E34" s="19"/>
    </row>
    <row r="35" spans="1:7" ht="16.5" customHeight="1">
      <c r="A35" s="17">
        <v>4</v>
      </c>
      <c r="B35" s="18"/>
      <c r="C35" s="18"/>
      <c r="D35" s="19"/>
      <c r="E35" s="19"/>
    </row>
    <row r="36" spans="1:7" ht="16.5" customHeight="1">
      <c r="A36" s="17">
        <v>5</v>
      </c>
      <c r="B36" s="18"/>
      <c r="C36" s="18"/>
      <c r="D36" s="19"/>
      <c r="E36" s="19"/>
    </row>
    <row r="37" spans="1:7" ht="16.5" customHeight="1">
      <c r="A37" s="17">
        <v>6</v>
      </c>
      <c r="B37" s="21"/>
      <c r="C37" s="21"/>
      <c r="D37" s="22"/>
      <c r="E37" s="22"/>
    </row>
    <row r="38" spans="1:7" ht="16.5" customHeight="1">
      <c r="A38" s="23" t="s">
        <v>17</v>
      </c>
      <c r="B38" s="24" t="e">
        <f>AVERAGE(B32:B37)</f>
        <v>#DIV/0!</v>
      </c>
      <c r="C38" s="25" t="e">
        <f>AVERAGE(C32:C37)</f>
        <v>#DIV/0!</v>
      </c>
      <c r="D38" s="26" t="e">
        <f>AVERAGE(D32:D37)</f>
        <v>#DIV/0!</v>
      </c>
      <c r="E38" s="26" t="e">
        <f>AVERAGE(E32:E37)</f>
        <v>#DIV/0!</v>
      </c>
    </row>
    <row r="39" spans="1:7" ht="16.5" customHeight="1">
      <c r="A39" s="27" t="s">
        <v>18</v>
      </c>
      <c r="B39" s="28" t="e">
        <f>(STDEV(B32:B37)/B38)</f>
        <v>#DIV/0!</v>
      </c>
      <c r="C39" s="29"/>
      <c r="D39" s="29"/>
      <c r="E39" s="30"/>
      <c r="F39" s="2"/>
    </row>
    <row r="40" spans="1:7" s="2" customFormat="1" ht="16.5" customHeight="1">
      <c r="A40" s="31" t="s">
        <v>19</v>
      </c>
      <c r="B40" s="32">
        <f>COUNT(B32:B37)</f>
        <v>0</v>
      </c>
      <c r="C40" s="33"/>
      <c r="D40" s="34"/>
      <c r="E40" s="35"/>
    </row>
    <row r="41" spans="1:7" s="2" customFormat="1" ht="15.75" customHeight="1">
      <c r="A41" s="10"/>
      <c r="B41" s="10"/>
      <c r="C41" s="10"/>
      <c r="D41" s="10"/>
      <c r="E41" s="36"/>
    </row>
    <row r="42" spans="1:7" s="2" customFormat="1" ht="16.5" customHeight="1">
      <c r="A42" s="11" t="s">
        <v>20</v>
      </c>
      <c r="B42" s="37" t="s">
        <v>21</v>
      </c>
      <c r="C42" s="38"/>
      <c r="D42" s="38"/>
      <c r="E42" s="39"/>
    </row>
    <row r="43" spans="1:7" ht="16.5" customHeight="1">
      <c r="A43" s="11"/>
      <c r="B43" s="37" t="s">
        <v>22</v>
      </c>
      <c r="C43" s="38"/>
      <c r="D43" s="38"/>
      <c r="E43" s="39"/>
      <c r="F43" s="2"/>
    </row>
    <row r="44" spans="1:7" ht="16.5" customHeight="1">
      <c r="A44" s="11"/>
      <c r="B44" s="40" t="s">
        <v>23</v>
      </c>
      <c r="C44" s="38"/>
      <c r="D44" s="39"/>
      <c r="E44" s="38"/>
    </row>
    <row r="45" spans="1:7" ht="14.25" customHeight="1">
      <c r="A45" s="41"/>
      <c r="B45" s="42"/>
      <c r="D45" s="43"/>
      <c r="F45" s="44"/>
      <c r="G45" s="44"/>
    </row>
    <row r="46" spans="1:7" ht="15" customHeight="1">
      <c r="B46" s="152" t="s">
        <v>25</v>
      </c>
      <c r="C46" s="152"/>
      <c r="E46" s="45" t="s">
        <v>26</v>
      </c>
      <c r="F46" s="46"/>
      <c r="G46" s="45" t="s">
        <v>27</v>
      </c>
    </row>
    <row r="47" spans="1:7" ht="15" customHeight="1">
      <c r="A47" s="47" t="s">
        <v>28</v>
      </c>
      <c r="B47" s="48"/>
      <c r="C47" s="49" t="s">
        <v>110</v>
      </c>
      <c r="E47" s="49" t="s">
        <v>109</v>
      </c>
      <c r="F47" s="2"/>
      <c r="G47" s="49"/>
    </row>
    <row r="48" spans="1:7" ht="15" customHeight="1">
      <c r="A48" s="47" t="s">
        <v>29</v>
      </c>
      <c r="B48" s="50"/>
      <c r="C48" s="50"/>
      <c r="E48" s="50"/>
      <c r="F48" s="2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0"/>
  <sheetViews>
    <sheetView view="pageBreakPreview" topLeftCell="A28" zoomScale="60" zoomScaleNormal="55" workbookViewId="0">
      <selection activeCell="B39" sqref="B39"/>
    </sheetView>
  </sheetViews>
  <sheetFormatPr defaultRowHeight="12.75"/>
  <cols>
    <col min="1" max="1" width="58.5703125" style="44" customWidth="1"/>
    <col min="2" max="2" width="34.28515625" style="44" customWidth="1"/>
    <col min="3" max="3" width="43.140625" style="44" customWidth="1"/>
    <col min="4" max="4" width="23.140625" style="44" customWidth="1"/>
    <col min="5" max="5" width="34.85546875" style="44" customWidth="1"/>
    <col min="6" max="6" width="21.5703125" style="44" customWidth="1"/>
    <col min="7" max="7" width="36.85546875" style="44" customWidth="1"/>
    <col min="8" max="8" width="23.85546875" style="44" customWidth="1"/>
    <col min="9" max="16384" width="9.140625" style="44"/>
  </cols>
  <sheetData>
    <row r="1" spans="1:8">
      <c r="A1" s="169" t="s">
        <v>30</v>
      </c>
      <c r="B1" s="169"/>
      <c r="C1" s="169"/>
      <c r="D1" s="169"/>
      <c r="E1" s="169"/>
      <c r="F1" s="169"/>
      <c r="G1" s="169"/>
      <c r="H1" s="169"/>
    </row>
    <row r="2" spans="1:8">
      <c r="A2" s="169"/>
      <c r="B2" s="169"/>
      <c r="C2" s="169"/>
      <c r="D2" s="169"/>
      <c r="E2" s="169"/>
      <c r="F2" s="169"/>
      <c r="G2" s="169"/>
      <c r="H2" s="169"/>
    </row>
    <row r="3" spans="1:8">
      <c r="A3" s="169"/>
      <c r="B3" s="169"/>
      <c r="C3" s="169"/>
      <c r="D3" s="169"/>
      <c r="E3" s="169"/>
      <c r="F3" s="169"/>
      <c r="G3" s="169"/>
      <c r="H3" s="169"/>
    </row>
    <row r="4" spans="1:8">
      <c r="A4" s="169"/>
      <c r="B4" s="169"/>
      <c r="C4" s="169"/>
      <c r="D4" s="169"/>
      <c r="E4" s="169"/>
      <c r="F4" s="169"/>
      <c r="G4" s="169"/>
      <c r="H4" s="169"/>
    </row>
    <row r="5" spans="1:8">
      <c r="A5" s="169"/>
      <c r="B5" s="169"/>
      <c r="C5" s="169"/>
      <c r="D5" s="169"/>
      <c r="E5" s="169"/>
      <c r="F5" s="169"/>
      <c r="G5" s="169"/>
      <c r="H5" s="169"/>
    </row>
    <row r="6" spans="1:8">
      <c r="A6" s="169"/>
      <c r="B6" s="169"/>
      <c r="C6" s="169"/>
      <c r="D6" s="169"/>
      <c r="E6" s="169"/>
      <c r="F6" s="169"/>
      <c r="G6" s="169"/>
      <c r="H6" s="169"/>
    </row>
    <row r="7" spans="1:8">
      <c r="A7" s="169"/>
      <c r="B7" s="169"/>
      <c r="C7" s="169"/>
      <c r="D7" s="169"/>
      <c r="E7" s="169"/>
      <c r="F7" s="169"/>
      <c r="G7" s="169"/>
      <c r="H7" s="169"/>
    </row>
    <row r="8" spans="1:8">
      <c r="A8" s="170" t="s">
        <v>31</v>
      </c>
      <c r="B8" s="170"/>
      <c r="C8" s="170"/>
      <c r="D8" s="170"/>
      <c r="E8" s="170"/>
      <c r="F8" s="170"/>
      <c r="G8" s="170"/>
      <c r="H8" s="170"/>
    </row>
    <row r="9" spans="1:8">
      <c r="A9" s="170"/>
      <c r="B9" s="170"/>
      <c r="C9" s="170"/>
      <c r="D9" s="170"/>
      <c r="E9" s="170"/>
      <c r="F9" s="170"/>
      <c r="G9" s="170"/>
      <c r="H9" s="170"/>
    </row>
    <row r="10" spans="1:8">
      <c r="A10" s="170"/>
      <c r="B10" s="170"/>
      <c r="C10" s="170"/>
      <c r="D10" s="170"/>
      <c r="E10" s="170"/>
      <c r="F10" s="170"/>
      <c r="G10" s="170"/>
      <c r="H10" s="170"/>
    </row>
    <row r="11" spans="1:8">
      <c r="A11" s="170"/>
      <c r="B11" s="170"/>
      <c r="C11" s="170"/>
      <c r="D11" s="170"/>
      <c r="E11" s="170"/>
      <c r="F11" s="170"/>
      <c r="G11" s="170"/>
      <c r="H11" s="170"/>
    </row>
    <row r="12" spans="1:8">
      <c r="A12" s="170"/>
      <c r="B12" s="170"/>
      <c r="C12" s="170"/>
      <c r="D12" s="170"/>
      <c r="E12" s="170"/>
      <c r="F12" s="170"/>
      <c r="G12" s="170"/>
      <c r="H12" s="170"/>
    </row>
    <row r="13" spans="1:8">
      <c r="A13" s="170"/>
      <c r="B13" s="170"/>
      <c r="C13" s="170"/>
      <c r="D13" s="170"/>
      <c r="E13" s="170"/>
      <c r="F13" s="170"/>
      <c r="G13" s="170"/>
      <c r="H13" s="170"/>
    </row>
    <row r="14" spans="1:8">
      <c r="A14" s="170"/>
      <c r="B14" s="170"/>
      <c r="C14" s="170"/>
      <c r="D14" s="170"/>
      <c r="E14" s="170"/>
      <c r="F14" s="170"/>
      <c r="G14" s="170"/>
      <c r="H14" s="170"/>
    </row>
    <row r="15" spans="1:8" ht="19.5" customHeight="1" thickBot="1">
      <c r="A15" s="134"/>
      <c r="B15" s="134"/>
      <c r="C15" s="134"/>
      <c r="D15" s="134"/>
      <c r="E15" s="134"/>
      <c r="F15" s="134"/>
      <c r="G15" s="134"/>
      <c r="H15" s="134"/>
    </row>
    <row r="16" spans="1:8" ht="19.5" customHeight="1" thickBot="1">
      <c r="A16" s="173" t="s">
        <v>32</v>
      </c>
      <c r="B16" s="174"/>
      <c r="C16" s="174"/>
      <c r="D16" s="174"/>
      <c r="E16" s="174"/>
      <c r="F16" s="174"/>
      <c r="G16" s="174"/>
      <c r="H16" s="175"/>
    </row>
    <row r="17" spans="1:8" ht="18.75" customHeight="1">
      <c r="A17" s="52" t="s">
        <v>33</v>
      </c>
      <c r="B17" s="52"/>
      <c r="C17" s="134"/>
      <c r="D17" s="134"/>
      <c r="E17" s="134"/>
      <c r="F17" s="134"/>
      <c r="G17" s="134"/>
      <c r="H17" s="134"/>
    </row>
    <row r="18" spans="1:8" ht="26.25" customHeight="1">
      <c r="A18" s="53" t="s">
        <v>34</v>
      </c>
      <c r="B18" s="176" t="s">
        <v>5</v>
      </c>
      <c r="C18" s="176"/>
      <c r="D18" s="176"/>
      <c r="E18" s="176"/>
      <c r="F18" s="134"/>
      <c r="G18" s="134"/>
      <c r="H18" s="134"/>
    </row>
    <row r="19" spans="1:8" ht="26.25" customHeight="1">
      <c r="A19" s="53" t="s">
        <v>35</v>
      </c>
      <c r="B19" s="144" t="s">
        <v>7</v>
      </c>
      <c r="C19" s="145">
        <v>6</v>
      </c>
      <c r="D19" s="104"/>
      <c r="E19" s="104"/>
      <c r="F19" s="134"/>
      <c r="G19" s="134"/>
      <c r="H19" s="134"/>
    </row>
    <row r="20" spans="1:8" ht="26.25" customHeight="1">
      <c r="A20" s="53" t="s">
        <v>36</v>
      </c>
      <c r="B20" s="144" t="s">
        <v>9</v>
      </c>
      <c r="C20" s="104"/>
      <c r="D20" s="104"/>
      <c r="E20" s="104"/>
      <c r="F20" s="134"/>
      <c r="G20" s="134"/>
      <c r="H20" s="134"/>
    </row>
    <row r="21" spans="1:8" ht="26.25" customHeight="1">
      <c r="A21" s="53" t="s">
        <v>37</v>
      </c>
      <c r="B21" s="177" t="s">
        <v>11</v>
      </c>
      <c r="C21" s="177"/>
      <c r="D21" s="177"/>
      <c r="E21" s="177"/>
      <c r="F21" s="177"/>
      <c r="G21" s="177"/>
      <c r="H21" s="177"/>
    </row>
    <row r="22" spans="1:8" ht="26.25" customHeight="1">
      <c r="A22" s="53" t="s">
        <v>38</v>
      </c>
      <c r="B22" s="184" t="s">
        <v>107</v>
      </c>
      <c r="C22" s="104"/>
      <c r="D22" s="104"/>
      <c r="E22" s="104"/>
      <c r="F22" s="134"/>
      <c r="G22" s="134"/>
      <c r="H22" s="134"/>
    </row>
    <row r="23" spans="1:8" ht="26.25" customHeight="1">
      <c r="A23" s="53" t="s">
        <v>39</v>
      </c>
      <c r="B23" s="54">
        <v>42515</v>
      </c>
      <c r="C23" s="104"/>
      <c r="D23" s="104"/>
      <c r="E23" s="104"/>
      <c r="F23" s="134"/>
      <c r="G23" s="134"/>
      <c r="H23" s="134"/>
    </row>
    <row r="24" spans="1:8" ht="18.75" customHeight="1">
      <c r="A24" s="53"/>
      <c r="B24" s="55"/>
      <c r="C24" s="134"/>
      <c r="D24" s="134"/>
      <c r="E24" s="134"/>
      <c r="F24" s="134"/>
      <c r="G24" s="134"/>
      <c r="H24" s="134"/>
    </row>
    <row r="25" spans="1:8" ht="18.75" customHeight="1">
      <c r="A25" s="56" t="s">
        <v>1</v>
      </c>
      <c r="B25" s="55"/>
      <c r="C25" s="134"/>
      <c r="D25" s="134"/>
      <c r="E25" s="134"/>
      <c r="F25" s="134"/>
      <c r="G25" s="134"/>
      <c r="H25" s="134"/>
    </row>
    <row r="26" spans="1:8" ht="26.25" customHeight="1">
      <c r="A26" s="135" t="s">
        <v>4</v>
      </c>
      <c r="B26" s="176" t="s">
        <v>101</v>
      </c>
      <c r="C26" s="176"/>
      <c r="D26" s="134"/>
      <c r="E26" s="134"/>
      <c r="F26" s="134"/>
      <c r="G26" s="134"/>
      <c r="H26" s="134"/>
    </row>
    <row r="27" spans="1:8" ht="26.25" customHeight="1">
      <c r="A27" s="130" t="s">
        <v>40</v>
      </c>
      <c r="B27" s="177" t="s">
        <v>100</v>
      </c>
      <c r="C27" s="177"/>
      <c r="D27" s="134"/>
      <c r="E27" s="134"/>
      <c r="F27" s="134"/>
      <c r="G27" s="134"/>
      <c r="H27" s="134"/>
    </row>
    <row r="28" spans="1:8" ht="27" customHeight="1" thickBot="1">
      <c r="A28" s="130" t="s">
        <v>6</v>
      </c>
      <c r="B28" s="57">
        <v>99.1</v>
      </c>
      <c r="C28" s="134"/>
      <c r="D28" s="134"/>
      <c r="E28" s="134"/>
      <c r="F28" s="134"/>
      <c r="G28" s="134"/>
      <c r="H28" s="134"/>
    </row>
    <row r="29" spans="1:8" ht="27" customHeight="1" thickBot="1">
      <c r="A29" s="130" t="s">
        <v>41</v>
      </c>
      <c r="B29" s="79">
        <v>0</v>
      </c>
      <c r="C29" s="178" t="s">
        <v>42</v>
      </c>
      <c r="D29" s="179"/>
      <c r="E29" s="179"/>
      <c r="F29" s="179"/>
      <c r="G29" s="180"/>
      <c r="H29" s="58"/>
    </row>
    <row r="30" spans="1:8" ht="19.5" customHeight="1" thickBot="1">
      <c r="A30" s="130" t="s">
        <v>43</v>
      </c>
      <c r="B30" s="59">
        <f>B28-B29</f>
        <v>99.1</v>
      </c>
      <c r="C30" s="60"/>
      <c r="D30" s="60"/>
      <c r="E30" s="60"/>
      <c r="F30" s="60"/>
      <c r="G30" s="60"/>
      <c r="H30" s="58"/>
    </row>
    <row r="31" spans="1:8" ht="27" customHeight="1" thickBot="1">
      <c r="A31" s="130" t="s">
        <v>44</v>
      </c>
      <c r="B31" s="61">
        <v>1</v>
      </c>
      <c r="C31" s="178" t="s">
        <v>45</v>
      </c>
      <c r="D31" s="179"/>
      <c r="E31" s="179"/>
      <c r="F31" s="179"/>
      <c r="G31" s="180"/>
      <c r="H31" s="62"/>
    </row>
    <row r="32" spans="1:8" ht="27" customHeight="1" thickBot="1">
      <c r="A32" s="130" t="s">
        <v>46</v>
      </c>
      <c r="B32" s="61">
        <v>1</v>
      </c>
      <c r="C32" s="178" t="s">
        <v>47</v>
      </c>
      <c r="D32" s="179"/>
      <c r="E32" s="179"/>
      <c r="F32" s="179"/>
      <c r="G32" s="180"/>
      <c r="H32" s="62"/>
    </row>
    <row r="33" spans="1:8" ht="18.75" customHeight="1">
      <c r="A33" s="130"/>
      <c r="B33" s="63"/>
      <c r="C33" s="64"/>
      <c r="D33" s="64"/>
      <c r="E33" s="64"/>
      <c r="F33" s="64"/>
      <c r="G33" s="64"/>
      <c r="H33" s="64"/>
    </row>
    <row r="34" spans="1:8" ht="18.75" customHeight="1">
      <c r="A34" s="130" t="s">
        <v>48</v>
      </c>
      <c r="B34" s="65">
        <f>B31/B32</f>
        <v>1</v>
      </c>
      <c r="C34" s="134" t="s">
        <v>49</v>
      </c>
      <c r="D34" s="134"/>
      <c r="E34" s="134"/>
      <c r="F34" s="134"/>
      <c r="G34" s="134"/>
      <c r="H34" s="58"/>
    </row>
    <row r="35" spans="1:8" ht="19.5" customHeight="1" thickBot="1">
      <c r="A35" s="130"/>
      <c r="B35" s="143"/>
      <c r="C35" s="58"/>
      <c r="D35" s="58"/>
      <c r="E35" s="58"/>
      <c r="F35" s="58"/>
      <c r="G35" s="134"/>
      <c r="H35" s="58"/>
    </row>
    <row r="36" spans="1:8" ht="27" customHeight="1" thickBot="1">
      <c r="A36" s="66" t="s">
        <v>50</v>
      </c>
      <c r="B36" s="67">
        <v>50</v>
      </c>
      <c r="C36" s="134"/>
      <c r="D36" s="181" t="s">
        <v>51</v>
      </c>
      <c r="E36" s="182"/>
      <c r="F36" s="183" t="s">
        <v>52</v>
      </c>
      <c r="G36" s="182"/>
      <c r="H36" s="58"/>
    </row>
    <row r="37" spans="1:8" ht="26.25" customHeight="1">
      <c r="A37" s="68" t="s">
        <v>53</v>
      </c>
      <c r="B37" s="69">
        <v>3</v>
      </c>
      <c r="C37" s="70" t="s">
        <v>54</v>
      </c>
      <c r="D37" s="71" t="s">
        <v>55</v>
      </c>
      <c r="E37" s="72" t="s">
        <v>56</v>
      </c>
      <c r="F37" s="73" t="s">
        <v>55</v>
      </c>
      <c r="G37" s="72" t="s">
        <v>56</v>
      </c>
      <c r="H37" s="58"/>
    </row>
    <row r="38" spans="1:8" ht="26.25" customHeight="1">
      <c r="A38" s="68" t="s">
        <v>57</v>
      </c>
      <c r="B38" s="69">
        <v>20</v>
      </c>
      <c r="C38" s="74">
        <v>1</v>
      </c>
      <c r="D38" s="149">
        <v>6810997</v>
      </c>
      <c r="E38" s="75">
        <f>IF(ISBLANK(D38),"-",$D$48/$D$45*D38)</f>
        <v>4397218.6014501601</v>
      </c>
      <c r="F38" s="150">
        <v>6538687</v>
      </c>
      <c r="G38" s="75">
        <f>IF(ISBLANK(F38),"-",$D$48/$F$45*F38)</f>
        <v>4425264.6724612741</v>
      </c>
      <c r="H38" s="58"/>
    </row>
    <row r="39" spans="1:8" ht="26.25" customHeight="1">
      <c r="A39" s="68" t="s">
        <v>58</v>
      </c>
      <c r="B39" s="69">
        <v>1</v>
      </c>
      <c r="C39" s="76">
        <v>2</v>
      </c>
      <c r="D39" s="150">
        <v>6810376</v>
      </c>
      <c r="E39" s="78">
        <f>IF(ISBLANK(D39),"-",$D$48/$D$45*D39)</f>
        <v>4396817.6802999238</v>
      </c>
      <c r="F39" s="150">
        <v>6546385</v>
      </c>
      <c r="G39" s="78">
        <f>IF(ISBLANK(F39),"-",$D$48/$F$45*F39)</f>
        <v>4430474.5391284823</v>
      </c>
      <c r="H39" s="58"/>
    </row>
    <row r="40" spans="1:8" ht="26.25" customHeight="1">
      <c r="A40" s="68" t="s">
        <v>59</v>
      </c>
      <c r="B40" s="69">
        <v>1</v>
      </c>
      <c r="C40" s="76">
        <v>3</v>
      </c>
      <c r="D40" s="150">
        <v>6813445</v>
      </c>
      <c r="E40" s="78">
        <f>IF(ISBLANK(D40),"-",$D$48/$D$45*D40)</f>
        <v>4398799.044245298</v>
      </c>
      <c r="F40" s="79">
        <v>6545423</v>
      </c>
      <c r="G40" s="78">
        <f>IF(ISBLANK(F40),"-",$D$48/$F$45*F40)</f>
        <v>4429823.474990543</v>
      </c>
      <c r="H40" s="134"/>
    </row>
    <row r="41" spans="1:8" ht="26.25" customHeight="1">
      <c r="A41" s="68" t="s">
        <v>60</v>
      </c>
      <c r="B41" s="69">
        <v>1</v>
      </c>
      <c r="C41" s="80">
        <v>4</v>
      </c>
      <c r="D41" s="81"/>
      <c r="E41" s="82" t="str">
        <f>IF(ISBLANK(D41),"-",$D$48/$D$45*D41)</f>
        <v>-</v>
      </c>
      <c r="F41" s="83"/>
      <c r="G41" s="82" t="str">
        <f>IF(ISBLANK(F41),"-",$D$48/$F$45*F41)</f>
        <v>-</v>
      </c>
      <c r="H41" s="134"/>
    </row>
    <row r="42" spans="1:8" ht="27" customHeight="1" thickBot="1">
      <c r="A42" s="68" t="s">
        <v>61</v>
      </c>
      <c r="B42" s="69">
        <v>1</v>
      </c>
      <c r="C42" s="84" t="s">
        <v>62</v>
      </c>
      <c r="D42" s="85">
        <f>AVERAGE(D38:D41)</f>
        <v>6811606</v>
      </c>
      <c r="E42" s="86">
        <f>AVERAGE(E38:E41)</f>
        <v>4397611.7753317943</v>
      </c>
      <c r="F42" s="87">
        <f>AVERAGE(F38:F41)</f>
        <v>6543498.333333333</v>
      </c>
      <c r="G42" s="86">
        <f>AVERAGE(G38:G41)</f>
        <v>4428520.8955267668</v>
      </c>
      <c r="H42" s="134"/>
    </row>
    <row r="43" spans="1:8" ht="26.25" customHeight="1">
      <c r="A43" s="68" t="s">
        <v>63</v>
      </c>
      <c r="B43" s="79">
        <v>1</v>
      </c>
      <c r="C43" s="88" t="s">
        <v>64</v>
      </c>
      <c r="D43" s="89">
        <v>10.42</v>
      </c>
      <c r="E43" s="134"/>
      <c r="F43" s="89">
        <v>9.94</v>
      </c>
      <c r="G43" s="134"/>
      <c r="H43" s="134"/>
    </row>
    <row r="44" spans="1:8" ht="26.25" customHeight="1">
      <c r="A44" s="68" t="s">
        <v>65</v>
      </c>
      <c r="B44" s="79">
        <v>1</v>
      </c>
      <c r="C44" s="90" t="s">
        <v>66</v>
      </c>
      <c r="D44" s="91">
        <f>D43*$B$34</f>
        <v>10.42</v>
      </c>
      <c r="E44" s="122"/>
      <c r="F44" s="91">
        <f>F43*$B$34</f>
        <v>9.94</v>
      </c>
      <c r="G44" s="134"/>
      <c r="H44" s="134"/>
    </row>
    <row r="45" spans="1:8" ht="19.5" customHeight="1" thickBot="1">
      <c r="A45" s="68" t="s">
        <v>67</v>
      </c>
      <c r="B45" s="122">
        <f>(B44/B43)*(B42/B41)*(B40/B39)*(B38/B37)*B36</f>
        <v>333.33333333333337</v>
      </c>
      <c r="C45" s="90" t="s">
        <v>68</v>
      </c>
      <c r="D45" s="92">
        <f>D44*$B$30/100</f>
        <v>10.326219999999999</v>
      </c>
      <c r="E45" s="127"/>
      <c r="F45" s="92">
        <f>F44*$B$30/100</f>
        <v>9.8505399999999987</v>
      </c>
      <c r="G45" s="134"/>
      <c r="H45" s="134"/>
    </row>
    <row r="46" spans="1:8" ht="19.5" customHeight="1" thickBot="1">
      <c r="A46" s="153" t="s">
        <v>69</v>
      </c>
      <c r="B46" s="171"/>
      <c r="C46" s="90" t="s">
        <v>70</v>
      </c>
      <c r="D46" s="91">
        <f>D45/$B$45</f>
        <v>3.0978659999999995E-2</v>
      </c>
      <c r="E46" s="127"/>
      <c r="F46" s="93">
        <f>F45/$B$45</f>
        <v>2.9551619999999994E-2</v>
      </c>
      <c r="G46" s="134"/>
      <c r="H46" s="134"/>
    </row>
    <row r="47" spans="1:8" ht="27" customHeight="1" thickBot="1">
      <c r="A47" s="155"/>
      <c r="B47" s="172"/>
      <c r="C47" s="90" t="s">
        <v>71</v>
      </c>
      <c r="D47" s="94">
        <v>0.02</v>
      </c>
      <c r="E47" s="134"/>
      <c r="F47" s="95"/>
      <c r="G47" s="134"/>
      <c r="H47" s="134"/>
    </row>
    <row r="48" spans="1:8" ht="18.75" customHeight="1">
      <c r="A48" s="134"/>
      <c r="B48" s="134"/>
      <c r="C48" s="90" t="s">
        <v>72</v>
      </c>
      <c r="D48" s="92">
        <f>D47*$B$45</f>
        <v>6.6666666666666679</v>
      </c>
      <c r="E48" s="134"/>
      <c r="F48" s="95"/>
      <c r="G48" s="134"/>
      <c r="H48" s="134"/>
    </row>
    <row r="49" spans="1:8" ht="19.5" customHeight="1" thickBot="1">
      <c r="A49" s="134"/>
      <c r="B49" s="134"/>
      <c r="C49" s="96" t="s">
        <v>73</v>
      </c>
      <c r="D49" s="97">
        <f>D48/B34</f>
        <v>6.6666666666666679</v>
      </c>
      <c r="E49" s="134"/>
      <c r="F49" s="98"/>
      <c r="G49" s="134"/>
      <c r="H49" s="134"/>
    </row>
    <row r="50" spans="1:8" ht="18.75" customHeight="1">
      <c r="A50" s="134"/>
      <c r="B50" s="134"/>
      <c r="C50" s="99" t="s">
        <v>74</v>
      </c>
      <c r="D50" s="100">
        <f>AVERAGE(E38:E41,G38:G41)</f>
        <v>4413066.3354292801</v>
      </c>
      <c r="E50" s="134"/>
      <c r="F50" s="98"/>
      <c r="G50" s="134"/>
      <c r="H50" s="134"/>
    </row>
    <row r="51" spans="1:8" ht="18.75" customHeight="1">
      <c r="A51" s="134"/>
      <c r="B51" s="134"/>
      <c r="C51" s="90" t="s">
        <v>75</v>
      </c>
      <c r="D51" s="101">
        <f>STDEV(E38:E41,G38:G41)/D50</f>
        <v>3.860680644731961E-3</v>
      </c>
      <c r="E51" s="134"/>
      <c r="F51" s="98"/>
      <c r="G51" s="134"/>
      <c r="H51" s="134"/>
    </row>
    <row r="52" spans="1:8" ht="19.5" customHeight="1" thickBot="1">
      <c r="A52" s="134"/>
      <c r="B52" s="134"/>
      <c r="C52" s="96" t="s">
        <v>19</v>
      </c>
      <c r="D52" s="102">
        <f>COUNT(E38:E41,G38:G41)</f>
        <v>6</v>
      </c>
      <c r="E52" s="134"/>
      <c r="F52" s="134"/>
      <c r="G52" s="134"/>
      <c r="H52" s="134"/>
    </row>
    <row r="53" spans="1:8" ht="18.75" customHeight="1">
      <c r="A53" s="134"/>
      <c r="B53" s="134"/>
      <c r="C53" s="134"/>
      <c r="D53" s="134"/>
      <c r="E53" s="134"/>
      <c r="F53" s="134"/>
      <c r="G53" s="134"/>
      <c r="H53" s="134"/>
    </row>
    <row r="54" spans="1:8" ht="18.75" customHeight="1">
      <c r="A54" s="52" t="s">
        <v>1</v>
      </c>
      <c r="B54" s="103" t="s">
        <v>76</v>
      </c>
      <c r="C54" s="134"/>
      <c r="D54" s="134"/>
      <c r="E54" s="134"/>
      <c r="F54" s="134"/>
      <c r="G54" s="134"/>
      <c r="H54" s="134"/>
    </row>
    <row r="55" spans="1:8" ht="18.75" customHeight="1">
      <c r="A55" s="134" t="s">
        <v>77</v>
      </c>
      <c r="B55" s="104" t="str">
        <f>B21</f>
        <v>Each metered dose contains Fluticasone Propionate B.P 0.05% w/w</v>
      </c>
      <c r="C55" s="134"/>
      <c r="D55" s="134"/>
      <c r="E55" s="134"/>
      <c r="F55" s="134"/>
      <c r="G55" s="134"/>
      <c r="H55" s="134"/>
    </row>
    <row r="56" spans="1:8" ht="26.25" customHeight="1">
      <c r="A56" s="130" t="s">
        <v>78</v>
      </c>
      <c r="B56" s="105">
        <v>1</v>
      </c>
      <c r="C56" s="122" t="s">
        <v>79</v>
      </c>
      <c r="D56" s="106">
        <v>0.05</v>
      </c>
      <c r="E56" s="134" t="str">
        <f>B20</f>
        <v>Fluticasone Propionate B.P</v>
      </c>
      <c r="F56" s="134"/>
      <c r="G56" s="134"/>
      <c r="H56" s="122"/>
    </row>
    <row r="57" spans="1:8" ht="19.5" customHeight="1" thickBot="1">
      <c r="A57" s="134"/>
      <c r="B57" s="134"/>
      <c r="C57" s="134"/>
      <c r="D57" s="134"/>
      <c r="E57" s="134"/>
      <c r="F57" s="134"/>
      <c r="G57" s="134"/>
      <c r="H57" s="122"/>
    </row>
    <row r="58" spans="1:8" ht="27" customHeight="1" thickBot="1">
      <c r="A58" s="66" t="s">
        <v>80</v>
      </c>
      <c r="B58" s="67">
        <v>50</v>
      </c>
      <c r="C58" s="134"/>
      <c r="D58" s="107" t="s">
        <v>81</v>
      </c>
      <c r="E58" s="108" t="s">
        <v>54</v>
      </c>
      <c r="F58" s="108" t="s">
        <v>55</v>
      </c>
      <c r="G58" s="108" t="s">
        <v>82</v>
      </c>
      <c r="H58" s="70" t="s">
        <v>83</v>
      </c>
    </row>
    <row r="59" spans="1:8" ht="26.25" customHeight="1">
      <c r="A59" s="68" t="s">
        <v>84</v>
      </c>
      <c r="B59" s="69">
        <v>1</v>
      </c>
      <c r="C59" s="159" t="s">
        <v>85</v>
      </c>
      <c r="D59" s="162">
        <v>20</v>
      </c>
      <c r="E59" s="109">
        <v>1</v>
      </c>
      <c r="F59" s="110">
        <v>4652782</v>
      </c>
      <c r="G59" s="111">
        <f t="shared" ref="G59:G70" si="0">IF(ISBLANK(F59),"-",(F59/$D$50*$D$47*$B$67)*($B$56/$D$59))</f>
        <v>5.2715976220957965E-2</v>
      </c>
      <c r="H59" s="112">
        <f t="shared" ref="H59:H70" si="1">IF(ISBLANK(F59),"-",G59/$D$56)</f>
        <v>1.0543195244191592</v>
      </c>
    </row>
    <row r="60" spans="1:8" ht="26.25" customHeight="1">
      <c r="A60" s="68" t="s">
        <v>86</v>
      </c>
      <c r="B60" s="69">
        <v>1</v>
      </c>
      <c r="C60" s="160"/>
      <c r="D60" s="163"/>
      <c r="E60" s="113">
        <v>2</v>
      </c>
      <c r="F60" s="77">
        <v>4640851</v>
      </c>
      <c r="G60" s="114">
        <f t="shared" si="0"/>
        <v>5.2580798103373197E-2</v>
      </c>
      <c r="H60" s="115">
        <f t="shared" si="1"/>
        <v>1.0516159620674639</v>
      </c>
    </row>
    <row r="61" spans="1:8" ht="26.25" customHeight="1">
      <c r="A61" s="68" t="s">
        <v>87</v>
      </c>
      <c r="B61" s="69">
        <v>1</v>
      </c>
      <c r="C61" s="160"/>
      <c r="D61" s="163"/>
      <c r="E61" s="113">
        <v>3</v>
      </c>
      <c r="F61" s="77">
        <v>4637008</v>
      </c>
      <c r="G61" s="114">
        <f t="shared" si="0"/>
        <v>5.2537256949582382E-2</v>
      </c>
      <c r="H61" s="115">
        <f t="shared" si="1"/>
        <v>1.0507451389916476</v>
      </c>
    </row>
    <row r="62" spans="1:8" ht="27" customHeight="1" thickBot="1">
      <c r="A62" s="68" t="s">
        <v>88</v>
      </c>
      <c r="B62" s="69">
        <v>1</v>
      </c>
      <c r="C62" s="161"/>
      <c r="D62" s="164"/>
      <c r="E62" s="116">
        <v>4</v>
      </c>
      <c r="F62" s="117"/>
      <c r="G62" s="114" t="str">
        <f t="shared" si="0"/>
        <v>-</v>
      </c>
      <c r="H62" s="115" t="str">
        <f t="shared" si="1"/>
        <v>-</v>
      </c>
    </row>
    <row r="63" spans="1:8" ht="26.25" customHeight="1">
      <c r="A63" s="68" t="s">
        <v>89</v>
      </c>
      <c r="B63" s="69">
        <v>1</v>
      </c>
      <c r="C63" s="159" t="s">
        <v>90</v>
      </c>
      <c r="D63" s="165">
        <v>20</v>
      </c>
      <c r="E63" s="109">
        <v>1</v>
      </c>
      <c r="F63" s="110">
        <v>4646325</v>
      </c>
      <c r="G63" s="111">
        <f t="shared" si="0"/>
        <v>5.2642818471796554E-2</v>
      </c>
      <c r="H63" s="112">
        <f t="shared" si="1"/>
        <v>1.052856369435931</v>
      </c>
    </row>
    <row r="64" spans="1:8" ht="26.25" customHeight="1">
      <c r="A64" s="68" t="s">
        <v>91</v>
      </c>
      <c r="B64" s="69">
        <v>1</v>
      </c>
      <c r="C64" s="160"/>
      <c r="D64" s="166"/>
      <c r="E64" s="113">
        <v>2</v>
      </c>
      <c r="F64" s="77">
        <v>4654203</v>
      </c>
      <c r="G64" s="114">
        <f t="shared" si="0"/>
        <v>5.2732076137569132E-2</v>
      </c>
      <c r="H64" s="115">
        <f t="shared" si="1"/>
        <v>1.0546415227513826</v>
      </c>
    </row>
    <row r="65" spans="1:8" ht="26.25" customHeight="1">
      <c r="A65" s="68" t="s">
        <v>92</v>
      </c>
      <c r="B65" s="69">
        <v>1</v>
      </c>
      <c r="C65" s="160"/>
      <c r="D65" s="166"/>
      <c r="E65" s="113">
        <v>3</v>
      </c>
      <c r="F65" s="77">
        <v>4633608</v>
      </c>
      <c r="G65" s="114">
        <f t="shared" si="0"/>
        <v>5.249873498161757E-2</v>
      </c>
      <c r="H65" s="115">
        <f t="shared" si="1"/>
        <v>1.0499746996323513</v>
      </c>
    </row>
    <row r="66" spans="1:8" ht="27" customHeight="1" thickBot="1">
      <c r="A66" s="68" t="s">
        <v>93</v>
      </c>
      <c r="B66" s="69">
        <v>1</v>
      </c>
      <c r="C66" s="161"/>
      <c r="D66" s="167"/>
      <c r="E66" s="116">
        <v>4</v>
      </c>
      <c r="F66" s="117"/>
      <c r="G66" s="118" t="str">
        <f t="shared" si="0"/>
        <v>-</v>
      </c>
      <c r="H66" s="119" t="str">
        <f t="shared" si="1"/>
        <v>-</v>
      </c>
    </row>
    <row r="67" spans="1:8" ht="26.25" customHeight="1">
      <c r="A67" s="68" t="s">
        <v>94</v>
      </c>
      <c r="B67" s="76">
        <f>(B66/B65)*(B64/B63)*(B62/B61)*(B60/B59)*B58</f>
        <v>50</v>
      </c>
      <c r="C67" s="159" t="s">
        <v>95</v>
      </c>
      <c r="D67" s="162">
        <v>20</v>
      </c>
      <c r="E67" s="109">
        <v>1</v>
      </c>
      <c r="F67" s="110">
        <v>4640908</v>
      </c>
      <c r="G67" s="114">
        <f t="shared" si="0"/>
        <v>5.2581443912836139E-2</v>
      </c>
      <c r="H67" s="115">
        <f t="shared" si="1"/>
        <v>1.0516288782567227</v>
      </c>
    </row>
    <row r="68" spans="1:8" ht="27" customHeight="1" thickBot="1">
      <c r="A68" s="120" t="s">
        <v>96</v>
      </c>
      <c r="B68" s="121">
        <f>(D47*B67)/D56*B56</f>
        <v>20</v>
      </c>
      <c r="C68" s="160"/>
      <c r="D68" s="163"/>
      <c r="E68" s="113">
        <v>2</v>
      </c>
      <c r="F68" s="77">
        <v>4645929</v>
      </c>
      <c r="G68" s="114">
        <f t="shared" si="0"/>
        <v>5.263833179552771E-2</v>
      </c>
      <c r="H68" s="115">
        <f t="shared" si="1"/>
        <v>1.0527666359105541</v>
      </c>
    </row>
    <row r="69" spans="1:8" ht="26.25" customHeight="1">
      <c r="A69" s="153" t="s">
        <v>69</v>
      </c>
      <c r="B69" s="154"/>
      <c r="C69" s="160"/>
      <c r="D69" s="163"/>
      <c r="E69" s="113">
        <v>3</v>
      </c>
      <c r="F69" s="77">
        <v>4648266</v>
      </c>
      <c r="G69" s="114">
        <f t="shared" si="0"/>
        <v>5.2664809983508226E-2</v>
      </c>
      <c r="H69" s="115">
        <f t="shared" si="1"/>
        <v>1.0532961996701644</v>
      </c>
    </row>
    <row r="70" spans="1:8" ht="27" customHeight="1" thickBot="1">
      <c r="A70" s="155"/>
      <c r="B70" s="156"/>
      <c r="C70" s="168"/>
      <c r="D70" s="164"/>
      <c r="E70" s="116">
        <v>4</v>
      </c>
      <c r="F70" s="117"/>
      <c r="G70" s="118" t="str">
        <f t="shared" si="0"/>
        <v>-</v>
      </c>
      <c r="H70" s="119" t="str">
        <f t="shared" si="1"/>
        <v>-</v>
      </c>
    </row>
    <row r="71" spans="1:8" ht="26.25" customHeight="1">
      <c r="A71" s="122"/>
      <c r="B71" s="122"/>
      <c r="C71" s="122"/>
      <c r="D71" s="122"/>
      <c r="E71" s="122"/>
      <c r="F71" s="122"/>
      <c r="G71" s="123" t="s">
        <v>62</v>
      </c>
      <c r="H71" s="124">
        <f>AVERAGE(H59:H70)</f>
        <v>1.0524272145705973</v>
      </c>
    </row>
    <row r="72" spans="1:8" ht="26.25" customHeight="1">
      <c r="A72" s="134"/>
      <c r="B72" s="134"/>
      <c r="C72" s="122"/>
      <c r="D72" s="122"/>
      <c r="E72" s="122"/>
      <c r="F72" s="122"/>
      <c r="G72" s="125" t="s">
        <v>75</v>
      </c>
      <c r="H72" s="126">
        <f>STDEV(H59:H70)/H71</f>
        <v>1.4902376720468118E-3</v>
      </c>
    </row>
    <row r="73" spans="1:8" ht="27" customHeight="1" thickBot="1">
      <c r="A73" s="122"/>
      <c r="B73" s="122"/>
      <c r="C73" s="122"/>
      <c r="D73" s="122"/>
      <c r="E73" s="127"/>
      <c r="F73" s="122"/>
      <c r="G73" s="128" t="s">
        <v>19</v>
      </c>
      <c r="H73" s="129">
        <f>COUNT(H59:H70)</f>
        <v>9</v>
      </c>
    </row>
    <row r="74" spans="1:8" ht="18.75" customHeight="1">
      <c r="A74" s="122"/>
      <c r="B74" s="122"/>
      <c r="C74" s="122"/>
      <c r="D74" s="122"/>
      <c r="E74" s="122"/>
      <c r="F74" s="127"/>
      <c r="G74" s="122"/>
      <c r="H74" s="122"/>
    </row>
    <row r="75" spans="1:8" ht="26.25" customHeight="1">
      <c r="A75" s="135" t="s">
        <v>97</v>
      </c>
      <c r="B75" s="130" t="s">
        <v>98</v>
      </c>
      <c r="C75" s="157" t="str">
        <f>B20</f>
        <v>Fluticasone Propionate B.P</v>
      </c>
      <c r="D75" s="157"/>
      <c r="E75" s="134" t="s">
        <v>99</v>
      </c>
      <c r="F75" s="134"/>
      <c r="G75" s="131">
        <f>H71</f>
        <v>1.0524272145705973</v>
      </c>
      <c r="H75" s="122"/>
    </row>
    <row r="76" spans="1:8" ht="19.5" customHeight="1" thickBot="1">
      <c r="A76" s="132"/>
      <c r="B76" s="133"/>
      <c r="C76" s="133"/>
      <c r="D76" s="133"/>
      <c r="E76" s="133"/>
      <c r="F76" s="133"/>
      <c r="G76" s="133"/>
      <c r="H76" s="133"/>
    </row>
    <row r="77" spans="1:8" ht="18.75" customHeight="1">
      <c r="A77" s="134"/>
      <c r="B77" s="158" t="s">
        <v>25</v>
      </c>
      <c r="C77" s="158"/>
      <c r="D77" s="122"/>
      <c r="E77" s="143" t="s">
        <v>26</v>
      </c>
      <c r="F77" s="134"/>
      <c r="G77" s="158" t="s">
        <v>27</v>
      </c>
      <c r="H77" s="158"/>
    </row>
    <row r="78" spans="1:8" ht="60" customHeight="1">
      <c r="A78" s="135" t="s">
        <v>28</v>
      </c>
      <c r="B78" s="137"/>
      <c r="C78" s="137" t="s">
        <v>108</v>
      </c>
      <c r="D78" s="136"/>
      <c r="E78" s="137" t="s">
        <v>109</v>
      </c>
      <c r="F78" s="134"/>
      <c r="G78" s="138"/>
      <c r="H78" s="138"/>
    </row>
    <row r="79" spans="1:8" ht="60" customHeight="1">
      <c r="A79" s="135" t="s">
        <v>29</v>
      </c>
      <c r="B79" s="139"/>
      <c r="C79" s="139"/>
      <c r="D79" s="140"/>
      <c r="E79" s="141"/>
      <c r="F79" s="134"/>
      <c r="G79" s="142"/>
      <c r="H79" s="142"/>
    </row>
    <row r="250" spans="1:1">
      <c r="A250" s="44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</mergeCells>
  <conditionalFormatting sqref="D51">
    <cfRule type="cellIs" dxfId="3" priority="2" operator="greaterThan">
      <formula>0.02</formula>
    </cfRule>
  </conditionalFormatting>
  <conditionalFormatting sqref="H72">
    <cfRule type="cellIs" dxfId="2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8"/>
  <sheetViews>
    <sheetView view="pageBreakPreview" zoomScale="60" workbookViewId="0">
      <selection activeCell="C48" sqref="C48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" spans="1:6" s="4" customFormat="1" ht="15" customHeight="1">
      <c r="A1" s="1"/>
      <c r="C1" s="3"/>
      <c r="F1" s="3"/>
    </row>
    <row r="2" spans="1:6" s="4" customFormat="1" ht="18.75" customHeight="1">
      <c r="A2" s="151" t="s">
        <v>0</v>
      </c>
      <c r="B2" s="151"/>
      <c r="C2" s="151"/>
      <c r="D2" s="151"/>
      <c r="E2" s="151"/>
    </row>
    <row r="3" spans="1:6" s="4" customFormat="1" ht="16.5" customHeight="1">
      <c r="A3" s="5" t="s">
        <v>1</v>
      </c>
      <c r="B3" s="6" t="s">
        <v>104</v>
      </c>
    </row>
    <row r="4" spans="1:6" s="4" customFormat="1" ht="16.5" customHeight="1">
      <c r="A4" s="8" t="s">
        <v>3</v>
      </c>
      <c r="B4" s="8"/>
      <c r="D4" s="9"/>
      <c r="E4" s="36"/>
    </row>
    <row r="5" spans="1:6" s="4" customFormat="1" ht="16.5" customHeight="1">
      <c r="A5" s="11" t="s">
        <v>4</v>
      </c>
      <c r="B5" s="8" t="s">
        <v>105</v>
      </c>
      <c r="C5" s="36"/>
      <c r="D5" s="36"/>
      <c r="E5" s="36"/>
    </row>
    <row r="6" spans="1:6" s="4" customFormat="1" ht="16.5" customHeight="1">
      <c r="A6" s="11" t="s">
        <v>6</v>
      </c>
      <c r="B6" s="12">
        <v>50.1</v>
      </c>
      <c r="C6" s="36"/>
      <c r="D6" s="36"/>
      <c r="E6" s="36"/>
    </row>
    <row r="7" spans="1:6" s="4" customFormat="1" ht="16.5" customHeight="1">
      <c r="A7" s="8" t="s">
        <v>8</v>
      </c>
      <c r="B7" s="12">
        <v>25.4</v>
      </c>
      <c r="C7" s="36"/>
      <c r="D7" s="36"/>
      <c r="E7" s="36"/>
    </row>
    <row r="8" spans="1:6" s="4" customFormat="1" ht="16.5" customHeight="1">
      <c r="A8" s="8" t="s">
        <v>10</v>
      </c>
      <c r="B8" s="13">
        <f>B7/50*3/25</f>
        <v>6.096E-2</v>
      </c>
      <c r="C8" s="36"/>
      <c r="D8" s="36"/>
      <c r="E8" s="36"/>
    </row>
    <row r="9" spans="1:6" s="4" customFormat="1" ht="15.75" customHeight="1">
      <c r="A9" s="36"/>
      <c r="B9" s="36"/>
      <c r="C9" s="36"/>
      <c r="D9" s="36"/>
      <c r="E9" s="36"/>
    </row>
    <row r="10" spans="1:6" s="4" customFormat="1" ht="16.5" customHeight="1">
      <c r="A10" s="16" t="s">
        <v>12</v>
      </c>
      <c r="B10" s="15" t="s">
        <v>13</v>
      </c>
      <c r="C10" s="16" t="s">
        <v>14</v>
      </c>
      <c r="D10" s="16" t="s">
        <v>15</v>
      </c>
      <c r="E10" s="16" t="s">
        <v>16</v>
      </c>
    </row>
    <row r="11" spans="1:6" s="4" customFormat="1" ht="16.5" customHeight="1">
      <c r="A11" s="17">
        <v>1</v>
      </c>
      <c r="B11" s="18">
        <v>5792086</v>
      </c>
      <c r="C11" s="18">
        <v>9751.5499999999993</v>
      </c>
      <c r="D11" s="19">
        <v>1.17</v>
      </c>
      <c r="E11" s="20">
        <v>6.9</v>
      </c>
    </row>
    <row r="12" spans="1:6" s="4" customFormat="1" ht="16.5" customHeight="1">
      <c r="A12" s="17">
        <v>2</v>
      </c>
      <c r="B12" s="18">
        <v>5791637</v>
      </c>
      <c r="C12" s="18">
        <v>9813.18</v>
      </c>
      <c r="D12" s="19">
        <v>1.1599999999999999</v>
      </c>
      <c r="E12" s="19">
        <v>6.9</v>
      </c>
    </row>
    <row r="13" spans="1:6" s="4" customFormat="1" ht="16.5" customHeight="1">
      <c r="A13" s="17">
        <v>3</v>
      </c>
      <c r="B13" s="18">
        <v>5818377</v>
      </c>
      <c r="C13" s="18">
        <v>9870.86</v>
      </c>
      <c r="D13" s="19">
        <v>1.19</v>
      </c>
      <c r="E13" s="19">
        <v>6.9</v>
      </c>
    </row>
    <row r="14" spans="1:6" s="4" customFormat="1" ht="16.5" customHeight="1">
      <c r="A14" s="17">
        <v>4</v>
      </c>
      <c r="B14" s="18">
        <v>5808182</v>
      </c>
      <c r="C14" s="18">
        <v>9875.7099999999991</v>
      </c>
      <c r="D14" s="19">
        <v>1.17</v>
      </c>
      <c r="E14" s="19">
        <v>6.9</v>
      </c>
    </row>
    <row r="15" spans="1:6" s="4" customFormat="1" ht="16.5" customHeight="1">
      <c r="A15" s="17">
        <v>5</v>
      </c>
      <c r="B15" s="18">
        <v>5810399</v>
      </c>
      <c r="C15" s="18">
        <v>9885.67</v>
      </c>
      <c r="D15" s="19">
        <v>1.17</v>
      </c>
      <c r="E15" s="19">
        <v>6.9</v>
      </c>
    </row>
    <row r="16" spans="1:6" s="4" customFormat="1" ht="16.5" customHeight="1">
      <c r="A16" s="17">
        <v>6</v>
      </c>
      <c r="B16" s="21">
        <v>5815000</v>
      </c>
      <c r="C16" s="21">
        <v>9844.01</v>
      </c>
      <c r="D16" s="22">
        <v>1.1599999999999999</v>
      </c>
      <c r="E16" s="22">
        <v>6.9</v>
      </c>
    </row>
    <row r="17" spans="1:5" s="4" customFormat="1" ht="16.5" customHeight="1">
      <c r="A17" s="23" t="s">
        <v>17</v>
      </c>
      <c r="B17" s="24">
        <f>AVERAGE(B11:B16)</f>
        <v>5805946.833333333</v>
      </c>
      <c r="C17" s="25">
        <f>AVERAGE(C11:C16)</f>
        <v>9840.1633333333339</v>
      </c>
      <c r="D17" s="26">
        <f>AVERAGE(D11:D16)</f>
        <v>1.17</v>
      </c>
      <c r="E17" s="26">
        <f>AVERAGE(E11:E16)</f>
        <v>6.8999999999999995</v>
      </c>
    </row>
    <row r="18" spans="1:5" s="4" customFormat="1" ht="16.5" customHeight="1">
      <c r="A18" s="27" t="s">
        <v>18</v>
      </c>
      <c r="B18" s="28">
        <f>(STDEV(B11:B16)/B17)</f>
        <v>1.9761254042346518E-3</v>
      </c>
      <c r="C18" s="29"/>
      <c r="D18" s="29"/>
      <c r="E18" s="30"/>
    </row>
    <row r="19" spans="1:5" s="4" customFormat="1" ht="16.5" customHeight="1">
      <c r="A19" s="31" t="s">
        <v>19</v>
      </c>
      <c r="B19" s="32">
        <f>COUNT(B11:B16)</f>
        <v>6</v>
      </c>
      <c r="C19" s="33"/>
      <c r="D19" s="34"/>
      <c r="E19" s="35"/>
    </row>
    <row r="20" spans="1:5" s="4" customFormat="1" ht="15.75" customHeight="1">
      <c r="A20" s="36"/>
      <c r="B20" s="36"/>
      <c r="C20" s="36"/>
      <c r="D20" s="36"/>
      <c r="E20" s="36"/>
    </row>
    <row r="21" spans="1:5" s="4" customFormat="1" ht="16.5" customHeight="1">
      <c r="A21" s="11" t="s">
        <v>20</v>
      </c>
      <c r="B21" s="40" t="s">
        <v>21</v>
      </c>
      <c r="C21" s="39"/>
      <c r="D21" s="39"/>
      <c r="E21" s="39"/>
    </row>
    <row r="22" spans="1:5" s="4" customFormat="1" ht="16.5" customHeight="1">
      <c r="A22" s="11"/>
      <c r="B22" s="40" t="s">
        <v>22</v>
      </c>
      <c r="C22" s="39"/>
      <c r="D22" s="39"/>
      <c r="E22" s="39"/>
    </row>
    <row r="23" spans="1:5" s="4" customFormat="1" ht="16.5" customHeight="1">
      <c r="A23" s="11"/>
      <c r="B23" s="40" t="s">
        <v>23</v>
      </c>
      <c r="C23" s="39"/>
      <c r="D23" s="39"/>
      <c r="E23" s="39"/>
    </row>
    <row r="24" spans="1:5" s="4" customFormat="1" ht="15.75" customHeight="1">
      <c r="A24" s="36"/>
      <c r="B24" s="36"/>
      <c r="C24" s="36"/>
      <c r="D24" s="36"/>
      <c r="E24" s="36"/>
    </row>
    <row r="25" spans="1:5" s="4" customFormat="1" ht="16.5" customHeight="1">
      <c r="A25" s="5" t="s">
        <v>1</v>
      </c>
      <c r="B25" s="6" t="s">
        <v>106</v>
      </c>
    </row>
    <row r="26" spans="1:5" s="4" customFormat="1" ht="16.5" customHeight="1">
      <c r="A26" s="11" t="s">
        <v>4</v>
      </c>
      <c r="B26" s="8" t="s">
        <v>105</v>
      </c>
      <c r="C26" s="36"/>
      <c r="D26" s="36"/>
      <c r="E26" s="36"/>
    </row>
    <row r="27" spans="1:5" s="4" customFormat="1" ht="16.5" customHeight="1">
      <c r="A27" s="11" t="s">
        <v>6</v>
      </c>
      <c r="B27" s="12">
        <v>50.1</v>
      </c>
      <c r="C27" s="36"/>
      <c r="D27" s="36"/>
      <c r="E27" s="36"/>
    </row>
    <row r="28" spans="1:5" s="4" customFormat="1" ht="16.5" customHeight="1">
      <c r="A28" s="8" t="s">
        <v>8</v>
      </c>
      <c r="B28" s="12">
        <v>25.4</v>
      </c>
      <c r="C28" s="36"/>
      <c r="D28" s="36"/>
      <c r="E28" s="36"/>
    </row>
    <row r="29" spans="1:5" s="4" customFormat="1" ht="16.5" customHeight="1">
      <c r="A29" s="8" t="s">
        <v>10</v>
      </c>
      <c r="B29" s="13">
        <f>B28/50*3/25</f>
        <v>6.096E-2</v>
      </c>
      <c r="C29" s="36"/>
      <c r="D29" s="36"/>
      <c r="E29" s="36"/>
    </row>
    <row r="30" spans="1:5" s="4" customFormat="1" ht="15.75" customHeight="1">
      <c r="A30" s="36"/>
      <c r="B30" s="36"/>
      <c r="C30" s="36"/>
      <c r="D30" s="36"/>
      <c r="E30" s="36"/>
    </row>
    <row r="31" spans="1:5" s="4" customFormat="1" ht="16.5" customHeight="1">
      <c r="A31" s="16" t="s">
        <v>12</v>
      </c>
      <c r="B31" s="15" t="s">
        <v>13</v>
      </c>
      <c r="C31" s="16" t="s">
        <v>14</v>
      </c>
      <c r="D31" s="16" t="s">
        <v>15</v>
      </c>
      <c r="E31" s="16" t="s">
        <v>16</v>
      </c>
    </row>
    <row r="32" spans="1:5" s="4" customFormat="1" ht="16.5" customHeight="1">
      <c r="A32" s="17">
        <v>1</v>
      </c>
      <c r="B32" s="18">
        <v>2563599</v>
      </c>
      <c r="C32" s="18">
        <v>10522.24</v>
      </c>
      <c r="D32" s="19">
        <v>1.1499999999999999</v>
      </c>
      <c r="E32" s="20">
        <v>10.76</v>
      </c>
    </row>
    <row r="33" spans="1:7" s="4" customFormat="1" ht="16.5" customHeight="1">
      <c r="A33" s="17">
        <v>2</v>
      </c>
      <c r="B33" s="18">
        <v>2564533</v>
      </c>
      <c r="C33" s="18">
        <v>10583.66</v>
      </c>
      <c r="D33" s="19">
        <v>1.1499999999999999</v>
      </c>
      <c r="E33" s="19">
        <v>10.75</v>
      </c>
    </row>
    <row r="34" spans="1:7" s="4" customFormat="1" ht="16.5" customHeight="1">
      <c r="A34" s="17">
        <v>3</v>
      </c>
      <c r="B34" s="18">
        <v>2572728</v>
      </c>
      <c r="C34" s="18">
        <v>10622.65</v>
      </c>
      <c r="D34" s="19">
        <v>1.1499999999999999</v>
      </c>
      <c r="E34" s="19">
        <v>10.76</v>
      </c>
    </row>
    <row r="35" spans="1:7" s="4" customFormat="1" ht="16.5" customHeight="1">
      <c r="A35" s="17">
        <v>4</v>
      </c>
      <c r="B35" s="18">
        <v>2566267</v>
      </c>
      <c r="C35" s="18">
        <v>10615.24</v>
      </c>
      <c r="D35" s="19">
        <v>1.1499999999999999</v>
      </c>
      <c r="E35" s="19">
        <v>10.75</v>
      </c>
    </row>
    <row r="36" spans="1:7" s="4" customFormat="1" ht="16.5" customHeight="1">
      <c r="A36" s="17">
        <v>5</v>
      </c>
      <c r="B36" s="18">
        <v>2571825</v>
      </c>
      <c r="C36" s="18">
        <v>10638.56</v>
      </c>
      <c r="D36" s="19">
        <v>1.1399999999999999</v>
      </c>
      <c r="E36" s="19">
        <v>10.75</v>
      </c>
    </row>
    <row r="37" spans="1:7" s="4" customFormat="1" ht="16.5" customHeight="1">
      <c r="A37" s="17">
        <v>6</v>
      </c>
      <c r="B37" s="21">
        <v>2567428</v>
      </c>
      <c r="C37" s="21">
        <v>10652.27</v>
      </c>
      <c r="D37" s="22">
        <v>1.1499999999999999</v>
      </c>
      <c r="E37" s="22">
        <v>10.75</v>
      </c>
    </row>
    <row r="38" spans="1:7" s="4" customFormat="1" ht="16.5" customHeight="1">
      <c r="A38" s="23" t="s">
        <v>17</v>
      </c>
      <c r="B38" s="24">
        <f>AVERAGE(B32:B37)</f>
        <v>2567730</v>
      </c>
      <c r="C38" s="25">
        <f>AVERAGE(C32:C37)</f>
        <v>10605.769999999999</v>
      </c>
      <c r="D38" s="26">
        <f>AVERAGE(D32:D37)</f>
        <v>1.1483333333333332</v>
      </c>
      <c r="E38" s="26">
        <f>AVERAGE(E32:E37)</f>
        <v>10.753333333333332</v>
      </c>
    </row>
    <row r="39" spans="1:7" s="4" customFormat="1" ht="16.5" customHeight="1">
      <c r="A39" s="27" t="s">
        <v>18</v>
      </c>
      <c r="B39" s="28">
        <f>(STDEV(B32:B37)/B38)</f>
        <v>1.4703088701366186E-3</v>
      </c>
      <c r="C39" s="29"/>
      <c r="D39" s="29"/>
      <c r="E39" s="30"/>
    </row>
    <row r="40" spans="1:7" s="4" customFormat="1" ht="16.5" customHeight="1">
      <c r="A40" s="31" t="s">
        <v>19</v>
      </c>
      <c r="B40" s="32">
        <f>COUNT(B32:B37)</f>
        <v>6</v>
      </c>
      <c r="C40" s="33"/>
      <c r="D40" s="34"/>
      <c r="E40" s="35"/>
    </row>
    <row r="41" spans="1:7" s="4" customFormat="1" ht="15.75" customHeight="1">
      <c r="A41" s="36"/>
      <c r="B41" s="36"/>
      <c r="C41" s="36"/>
      <c r="D41" s="36"/>
      <c r="E41" s="36"/>
    </row>
    <row r="42" spans="1:7" s="4" customFormat="1" ht="16.5" customHeight="1">
      <c r="A42" s="11" t="s">
        <v>20</v>
      </c>
      <c r="B42" s="40" t="s">
        <v>21</v>
      </c>
      <c r="C42" s="39"/>
      <c r="D42" s="39"/>
      <c r="E42" s="39"/>
    </row>
    <row r="43" spans="1:7" s="4" customFormat="1" ht="16.5" customHeight="1">
      <c r="A43" s="11"/>
      <c r="B43" s="40" t="s">
        <v>22</v>
      </c>
      <c r="C43" s="39"/>
      <c r="D43" s="39"/>
      <c r="E43" s="39"/>
    </row>
    <row r="44" spans="1:7" s="4" customFormat="1" ht="16.5" customHeight="1">
      <c r="A44" s="11"/>
      <c r="B44" s="40" t="s">
        <v>23</v>
      </c>
      <c r="C44" s="39"/>
      <c r="D44" s="39"/>
      <c r="E44" s="39"/>
    </row>
    <row r="45" spans="1:7" s="4" customFormat="1" ht="14.25" customHeight="1" thickBot="1">
      <c r="A45" s="41"/>
      <c r="B45" s="42"/>
      <c r="D45" s="43"/>
      <c r="F45" s="44"/>
      <c r="G45" s="44"/>
    </row>
    <row r="46" spans="1:7" s="4" customFormat="1" ht="15" customHeight="1">
      <c r="B46" s="152" t="s">
        <v>25</v>
      </c>
      <c r="C46" s="152"/>
      <c r="E46" s="146" t="s">
        <v>26</v>
      </c>
      <c r="F46" s="46"/>
      <c r="G46" s="146" t="s">
        <v>27</v>
      </c>
    </row>
    <row r="47" spans="1:7" s="4" customFormat="1" ht="15" customHeight="1">
      <c r="A47" s="47" t="s">
        <v>28</v>
      </c>
      <c r="B47" s="49"/>
      <c r="C47" s="49" t="s">
        <v>108</v>
      </c>
      <c r="E47" s="49" t="s">
        <v>109</v>
      </c>
      <c r="G47" s="49"/>
    </row>
    <row r="48" spans="1:7" s="4" customFormat="1" ht="15" customHeight="1">
      <c r="A48" s="47" t="s">
        <v>29</v>
      </c>
      <c r="B48" s="50"/>
      <c r="C48" s="50"/>
      <c r="E48" s="50"/>
      <c r="G48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0"/>
  <sheetViews>
    <sheetView tabSelected="1" view="pageBreakPreview" topLeftCell="A73" zoomScale="60" zoomScaleNormal="55" workbookViewId="0">
      <selection activeCell="C79" sqref="C79"/>
    </sheetView>
  </sheetViews>
  <sheetFormatPr defaultRowHeight="12.75"/>
  <cols>
    <col min="1" max="1" width="58.5703125" style="44" customWidth="1"/>
    <col min="2" max="2" width="34.28515625" style="44" customWidth="1"/>
    <col min="3" max="3" width="43.140625" style="44" customWidth="1"/>
    <col min="4" max="4" width="23.140625" style="44" customWidth="1"/>
    <col min="5" max="5" width="34.85546875" style="44" customWidth="1"/>
    <col min="6" max="6" width="21.5703125" style="44" customWidth="1"/>
    <col min="7" max="7" width="36.85546875" style="44" customWidth="1"/>
    <col min="8" max="8" width="23.85546875" style="44" customWidth="1"/>
    <col min="9" max="16384" width="9.140625" style="44"/>
  </cols>
  <sheetData>
    <row r="1" spans="1:8">
      <c r="A1" s="169" t="s">
        <v>30</v>
      </c>
      <c r="B1" s="169"/>
      <c r="C1" s="169"/>
      <c r="D1" s="169"/>
      <c r="E1" s="169"/>
      <c r="F1" s="169"/>
      <c r="G1" s="169"/>
      <c r="H1" s="169"/>
    </row>
    <row r="2" spans="1:8">
      <c r="A2" s="169"/>
      <c r="B2" s="169"/>
      <c r="C2" s="169"/>
      <c r="D2" s="169"/>
      <c r="E2" s="169"/>
      <c r="F2" s="169"/>
      <c r="G2" s="169"/>
      <c r="H2" s="169"/>
    </row>
    <row r="3" spans="1:8">
      <c r="A3" s="169"/>
      <c r="B3" s="169"/>
      <c r="C3" s="169"/>
      <c r="D3" s="169"/>
      <c r="E3" s="169"/>
      <c r="F3" s="169"/>
      <c r="G3" s="169"/>
      <c r="H3" s="169"/>
    </row>
    <row r="4" spans="1:8">
      <c r="A4" s="169"/>
      <c r="B4" s="169"/>
      <c r="C4" s="169"/>
      <c r="D4" s="169"/>
      <c r="E4" s="169"/>
      <c r="F4" s="169"/>
      <c r="G4" s="169"/>
      <c r="H4" s="169"/>
    </row>
    <row r="5" spans="1:8">
      <c r="A5" s="169"/>
      <c r="B5" s="169"/>
      <c r="C5" s="169"/>
      <c r="D5" s="169"/>
      <c r="E5" s="169"/>
      <c r="F5" s="169"/>
      <c r="G5" s="169"/>
      <c r="H5" s="169"/>
    </row>
    <row r="6" spans="1:8">
      <c r="A6" s="169"/>
      <c r="B6" s="169"/>
      <c r="C6" s="169"/>
      <c r="D6" s="169"/>
      <c r="E6" s="169"/>
      <c r="F6" s="169"/>
      <c r="G6" s="169"/>
      <c r="H6" s="169"/>
    </row>
    <row r="7" spans="1:8">
      <c r="A7" s="169"/>
      <c r="B7" s="169"/>
      <c r="C7" s="169"/>
      <c r="D7" s="169"/>
      <c r="E7" s="169"/>
      <c r="F7" s="169"/>
      <c r="G7" s="169"/>
      <c r="H7" s="169"/>
    </row>
    <row r="8" spans="1:8">
      <c r="A8" s="170" t="s">
        <v>31</v>
      </c>
      <c r="B8" s="170"/>
      <c r="C8" s="170"/>
      <c r="D8" s="170"/>
      <c r="E8" s="170"/>
      <c r="F8" s="170"/>
      <c r="G8" s="170"/>
      <c r="H8" s="170"/>
    </row>
    <row r="9" spans="1:8">
      <c r="A9" s="170"/>
      <c r="B9" s="170"/>
      <c r="C9" s="170"/>
      <c r="D9" s="170"/>
      <c r="E9" s="170"/>
      <c r="F9" s="170"/>
      <c r="G9" s="170"/>
      <c r="H9" s="170"/>
    </row>
    <row r="10" spans="1:8">
      <c r="A10" s="170"/>
      <c r="B10" s="170"/>
      <c r="C10" s="170"/>
      <c r="D10" s="170"/>
      <c r="E10" s="170"/>
      <c r="F10" s="170"/>
      <c r="G10" s="170"/>
      <c r="H10" s="170"/>
    </row>
    <row r="11" spans="1:8">
      <c r="A11" s="170"/>
      <c r="B11" s="170"/>
      <c r="C11" s="170"/>
      <c r="D11" s="170"/>
      <c r="E11" s="170"/>
      <c r="F11" s="170"/>
      <c r="G11" s="170"/>
      <c r="H11" s="170"/>
    </row>
    <row r="12" spans="1:8">
      <c r="A12" s="170"/>
      <c r="B12" s="170"/>
      <c r="C12" s="170"/>
      <c r="D12" s="170"/>
      <c r="E12" s="170"/>
      <c r="F12" s="170"/>
      <c r="G12" s="170"/>
      <c r="H12" s="170"/>
    </row>
    <row r="13" spans="1:8">
      <c r="A13" s="170"/>
      <c r="B13" s="170"/>
      <c r="C13" s="170"/>
      <c r="D13" s="170"/>
      <c r="E13" s="170"/>
      <c r="F13" s="170"/>
      <c r="G13" s="170"/>
      <c r="H13" s="170"/>
    </row>
    <row r="14" spans="1:8">
      <c r="A14" s="170"/>
      <c r="B14" s="170"/>
      <c r="C14" s="170"/>
      <c r="D14" s="170"/>
      <c r="E14" s="170"/>
      <c r="F14" s="170"/>
      <c r="G14" s="170"/>
      <c r="H14" s="170"/>
    </row>
    <row r="15" spans="1:8" ht="19.5" customHeight="1" thickBot="1">
      <c r="A15" s="134"/>
      <c r="B15" s="134"/>
      <c r="C15" s="134"/>
      <c r="D15" s="134"/>
      <c r="E15" s="134"/>
      <c r="F15" s="134"/>
      <c r="G15" s="134"/>
      <c r="H15" s="134"/>
    </row>
    <row r="16" spans="1:8" ht="19.5" customHeight="1" thickBot="1">
      <c r="A16" s="173" t="s">
        <v>32</v>
      </c>
      <c r="B16" s="174"/>
      <c r="C16" s="174"/>
      <c r="D16" s="174"/>
      <c r="E16" s="174"/>
      <c r="F16" s="174"/>
      <c r="G16" s="174"/>
      <c r="H16" s="175"/>
    </row>
    <row r="17" spans="1:8" ht="18.75" customHeight="1">
      <c r="A17" s="52" t="s">
        <v>33</v>
      </c>
      <c r="B17" s="52"/>
      <c r="C17" s="134"/>
      <c r="D17" s="134"/>
      <c r="E17" s="134"/>
      <c r="F17" s="134"/>
      <c r="G17" s="134"/>
      <c r="H17" s="134"/>
    </row>
    <row r="18" spans="1:8" ht="26.25" customHeight="1">
      <c r="A18" s="53" t="s">
        <v>34</v>
      </c>
      <c r="B18" s="176" t="s">
        <v>5</v>
      </c>
      <c r="C18" s="176"/>
      <c r="D18" s="176"/>
      <c r="E18" s="176"/>
      <c r="F18" s="134"/>
      <c r="G18" s="134"/>
      <c r="H18" s="134"/>
    </row>
    <row r="19" spans="1:8" ht="26.25" customHeight="1">
      <c r="A19" s="53" t="s">
        <v>35</v>
      </c>
      <c r="B19" s="147" t="s">
        <v>7</v>
      </c>
      <c r="C19" s="145">
        <v>6</v>
      </c>
      <c r="D19" s="104"/>
      <c r="E19" s="104"/>
      <c r="F19" s="134"/>
      <c r="G19" s="134"/>
      <c r="H19" s="134"/>
    </row>
    <row r="20" spans="1:8" ht="26.25" customHeight="1">
      <c r="A20" s="53" t="s">
        <v>36</v>
      </c>
      <c r="B20" s="147" t="s">
        <v>9</v>
      </c>
      <c r="C20" s="104"/>
      <c r="D20" s="104"/>
      <c r="E20" s="104"/>
      <c r="F20" s="134"/>
      <c r="G20" s="134"/>
      <c r="H20" s="134"/>
    </row>
    <row r="21" spans="1:8" ht="26.25" customHeight="1">
      <c r="A21" s="53" t="s">
        <v>37</v>
      </c>
      <c r="B21" s="177" t="s">
        <v>11</v>
      </c>
      <c r="C21" s="177"/>
      <c r="D21" s="177"/>
      <c r="E21" s="177"/>
      <c r="F21" s="177"/>
      <c r="G21" s="177"/>
      <c r="H21" s="177"/>
    </row>
    <row r="22" spans="1:8" ht="26.25" customHeight="1">
      <c r="A22" s="53" t="s">
        <v>38</v>
      </c>
      <c r="B22" s="184" t="s">
        <v>107</v>
      </c>
      <c r="C22" s="104"/>
      <c r="D22" s="104"/>
      <c r="E22" s="104"/>
      <c r="F22" s="134"/>
      <c r="G22" s="134"/>
      <c r="H22" s="134"/>
    </row>
    <row r="23" spans="1:8" ht="26.25" customHeight="1">
      <c r="A23" s="53" t="s">
        <v>39</v>
      </c>
      <c r="B23" s="54">
        <v>42515</v>
      </c>
      <c r="C23" s="104"/>
      <c r="D23" s="104"/>
      <c r="E23" s="104"/>
      <c r="F23" s="134"/>
      <c r="G23" s="134"/>
      <c r="H23" s="134"/>
    </row>
    <row r="24" spans="1:8" ht="18.75" customHeight="1">
      <c r="A24" s="53"/>
      <c r="B24" s="55"/>
      <c r="C24" s="134"/>
      <c r="D24" s="134"/>
      <c r="E24" s="134"/>
      <c r="F24" s="134"/>
      <c r="G24" s="134"/>
      <c r="H24" s="134"/>
    </row>
    <row r="25" spans="1:8" ht="18.75" customHeight="1">
      <c r="A25" s="56" t="s">
        <v>1</v>
      </c>
      <c r="B25" s="55"/>
      <c r="C25" s="134"/>
      <c r="D25" s="134"/>
      <c r="E25" s="134"/>
      <c r="F25" s="134"/>
      <c r="G25" s="134"/>
      <c r="H25" s="134"/>
    </row>
    <row r="26" spans="1:8" ht="26.25" customHeight="1">
      <c r="A26" s="135" t="s">
        <v>4</v>
      </c>
      <c r="B26" s="176" t="s">
        <v>102</v>
      </c>
      <c r="C26" s="176"/>
      <c r="D26" s="134"/>
      <c r="E26" s="134"/>
      <c r="F26" s="134"/>
      <c r="G26" s="134"/>
      <c r="H26" s="134"/>
    </row>
    <row r="27" spans="1:8" ht="26.25" customHeight="1">
      <c r="A27" s="130" t="s">
        <v>40</v>
      </c>
      <c r="B27" s="177" t="s">
        <v>103</v>
      </c>
      <c r="C27" s="177"/>
      <c r="D27" s="134"/>
      <c r="E27" s="134"/>
      <c r="F27" s="134"/>
      <c r="G27" s="134"/>
      <c r="H27" s="134"/>
    </row>
    <row r="28" spans="1:8" ht="27" customHeight="1" thickBot="1">
      <c r="A28" s="130" t="s">
        <v>6</v>
      </c>
      <c r="B28" s="57">
        <v>50.1</v>
      </c>
      <c r="C28" s="134"/>
      <c r="D28" s="134"/>
      <c r="E28" s="134"/>
      <c r="F28" s="134"/>
      <c r="G28" s="134"/>
      <c r="H28" s="134"/>
    </row>
    <row r="29" spans="1:8" ht="27" customHeight="1" thickBot="1">
      <c r="A29" s="130" t="s">
        <v>41</v>
      </c>
      <c r="B29" s="79">
        <v>0</v>
      </c>
      <c r="C29" s="178" t="s">
        <v>42</v>
      </c>
      <c r="D29" s="179"/>
      <c r="E29" s="179"/>
      <c r="F29" s="179"/>
      <c r="G29" s="180"/>
      <c r="H29" s="58"/>
    </row>
    <row r="30" spans="1:8" ht="19.5" customHeight="1" thickBot="1">
      <c r="A30" s="130" t="s">
        <v>43</v>
      </c>
      <c r="B30" s="59">
        <f>B28-B29</f>
        <v>50.1</v>
      </c>
      <c r="C30" s="60"/>
      <c r="D30" s="60"/>
      <c r="E30" s="60"/>
      <c r="F30" s="60"/>
      <c r="G30" s="60"/>
      <c r="H30" s="58"/>
    </row>
    <row r="31" spans="1:8" ht="27" customHeight="1" thickBot="1">
      <c r="A31" s="130" t="s">
        <v>44</v>
      </c>
      <c r="B31" s="61">
        <v>1</v>
      </c>
      <c r="C31" s="178" t="s">
        <v>45</v>
      </c>
      <c r="D31" s="179"/>
      <c r="E31" s="179"/>
      <c r="F31" s="179"/>
      <c r="G31" s="180"/>
      <c r="H31" s="62"/>
    </row>
    <row r="32" spans="1:8" ht="27" customHeight="1" thickBot="1">
      <c r="A32" s="130" t="s">
        <v>46</v>
      </c>
      <c r="B32" s="61">
        <v>1</v>
      </c>
      <c r="C32" s="178" t="s">
        <v>47</v>
      </c>
      <c r="D32" s="179"/>
      <c r="E32" s="179"/>
      <c r="F32" s="179"/>
      <c r="G32" s="180"/>
      <c r="H32" s="62"/>
    </row>
    <row r="33" spans="1:8" ht="18.75" customHeight="1">
      <c r="A33" s="130"/>
      <c r="B33" s="63"/>
      <c r="C33" s="64"/>
      <c r="D33" s="64"/>
      <c r="E33" s="64"/>
      <c r="F33" s="64"/>
      <c r="G33" s="64"/>
      <c r="H33" s="64"/>
    </row>
    <row r="34" spans="1:8" ht="18.75" customHeight="1">
      <c r="A34" s="130" t="s">
        <v>48</v>
      </c>
      <c r="B34" s="65">
        <f>B31/B32</f>
        <v>1</v>
      </c>
      <c r="C34" s="134" t="s">
        <v>49</v>
      </c>
      <c r="D34" s="134"/>
      <c r="E34" s="134"/>
      <c r="F34" s="134"/>
      <c r="G34" s="134"/>
      <c r="H34" s="58"/>
    </row>
    <row r="35" spans="1:8" ht="19.5" customHeight="1" thickBot="1">
      <c r="A35" s="130"/>
      <c r="B35" s="148"/>
      <c r="C35" s="58"/>
      <c r="D35" s="58"/>
      <c r="E35" s="58"/>
      <c r="F35" s="58"/>
      <c r="G35" s="134"/>
      <c r="H35" s="58"/>
    </row>
    <row r="36" spans="1:8" ht="27" customHeight="1" thickBot="1">
      <c r="A36" s="66" t="s">
        <v>50</v>
      </c>
      <c r="B36" s="67">
        <v>50</v>
      </c>
      <c r="C36" s="134"/>
      <c r="D36" s="181" t="s">
        <v>51</v>
      </c>
      <c r="E36" s="182"/>
      <c r="F36" s="183" t="s">
        <v>52</v>
      </c>
      <c r="G36" s="182"/>
      <c r="H36" s="58"/>
    </row>
    <row r="37" spans="1:8" ht="26.25" customHeight="1">
      <c r="A37" s="68" t="s">
        <v>53</v>
      </c>
      <c r="B37" s="69">
        <v>3</v>
      </c>
      <c r="C37" s="70" t="s">
        <v>54</v>
      </c>
      <c r="D37" s="71" t="s">
        <v>55</v>
      </c>
      <c r="E37" s="72" t="s">
        <v>56</v>
      </c>
      <c r="F37" s="73" t="s">
        <v>55</v>
      </c>
      <c r="G37" s="72" t="s">
        <v>56</v>
      </c>
      <c r="H37" s="58"/>
    </row>
    <row r="38" spans="1:8" ht="26.25" customHeight="1">
      <c r="A38" s="68" t="s">
        <v>57</v>
      </c>
      <c r="B38" s="69">
        <v>25</v>
      </c>
      <c r="C38" s="74">
        <v>1</v>
      </c>
      <c r="D38" s="149">
        <f>5731455+2532961</f>
        <v>8264416</v>
      </c>
      <c r="E38" s="75">
        <f>IF(ISBLANK(D38),"-",$D$48/$D$45*D38)</f>
        <v>5412021.1021526502</v>
      </c>
      <c r="F38" s="150">
        <f>4702567+2077417</f>
        <v>6779984</v>
      </c>
      <c r="G38" s="75">
        <f>IF(ISBLANK(F38),"-",$D$48/$F$45*F38)</f>
        <v>5225865.8463117024</v>
      </c>
      <c r="H38" s="58"/>
    </row>
    <row r="39" spans="1:8" ht="26.25" customHeight="1">
      <c r="A39" s="68" t="s">
        <v>58</v>
      </c>
      <c r="B39" s="69">
        <v>1</v>
      </c>
      <c r="C39" s="76">
        <v>2</v>
      </c>
      <c r="D39" s="150">
        <f>5725685+2521419</f>
        <v>8247104</v>
      </c>
      <c r="E39" s="78">
        <f>IF(ISBLANK(D39),"-",$D$48/$D$45*D39)</f>
        <v>5400684.1959126368</v>
      </c>
      <c r="F39" s="150">
        <f>4702486+2080382</f>
        <v>6782868</v>
      </c>
      <c r="G39" s="78">
        <f>IF(ISBLANK(F39),"-",$D$48/$F$45*F39)</f>
        <v>5228088.7714839093</v>
      </c>
      <c r="H39" s="58"/>
    </row>
    <row r="40" spans="1:8" ht="26.25" customHeight="1">
      <c r="A40" s="68" t="s">
        <v>59</v>
      </c>
      <c r="B40" s="69">
        <v>1</v>
      </c>
      <c r="C40" s="76">
        <v>3</v>
      </c>
      <c r="D40" s="150">
        <f>5721756+2528305</f>
        <v>8250061</v>
      </c>
      <c r="E40" s="78">
        <f>IF(ISBLANK(D40),"-",$D$48/$D$45*D40)</f>
        <v>5402620.6117947828</v>
      </c>
      <c r="F40" s="79">
        <f>4688553+2070000</f>
        <v>6758553</v>
      </c>
      <c r="G40" s="78">
        <f>IF(ISBLANK(F40),"-",$D$48/$F$45*F40)</f>
        <v>5209347.2924401434</v>
      </c>
      <c r="H40" s="134"/>
    </row>
    <row r="41" spans="1:8" ht="26.25" customHeight="1">
      <c r="A41" s="68" t="s">
        <v>60</v>
      </c>
      <c r="B41" s="69">
        <v>1</v>
      </c>
      <c r="C41" s="80">
        <v>4</v>
      </c>
      <c r="D41" s="81"/>
      <c r="E41" s="82" t="str">
        <f>IF(ISBLANK(D41),"-",$D$48/$D$45*D41)</f>
        <v>-</v>
      </c>
      <c r="F41" s="83"/>
      <c r="G41" s="82" t="str">
        <f>IF(ISBLANK(F41),"-",$D$48/$F$45*F41)</f>
        <v>-</v>
      </c>
      <c r="H41" s="134"/>
    </row>
    <row r="42" spans="1:8" ht="27" customHeight="1" thickBot="1">
      <c r="A42" s="68" t="s">
        <v>61</v>
      </c>
      <c r="B42" s="69">
        <v>1</v>
      </c>
      <c r="C42" s="84" t="s">
        <v>62</v>
      </c>
      <c r="D42" s="85">
        <f>AVERAGE(D38:D41)</f>
        <v>8253860.333333333</v>
      </c>
      <c r="E42" s="86">
        <f>AVERAGE(E38:E41)</f>
        <v>5405108.6366200233</v>
      </c>
      <c r="F42" s="87">
        <f>AVERAGE(F38:F41)</f>
        <v>6773801.666666667</v>
      </c>
      <c r="G42" s="86">
        <f>AVERAGE(G38:G41)</f>
        <v>5221100.6367452517</v>
      </c>
      <c r="H42" s="134"/>
    </row>
    <row r="43" spans="1:8" ht="26.25" customHeight="1">
      <c r="A43" s="68" t="s">
        <v>63</v>
      </c>
      <c r="B43" s="79">
        <v>1</v>
      </c>
      <c r="C43" s="88" t="s">
        <v>64</v>
      </c>
      <c r="D43" s="89">
        <v>25.4</v>
      </c>
      <c r="E43" s="134"/>
      <c r="F43" s="89">
        <v>21.58</v>
      </c>
      <c r="G43" s="134"/>
      <c r="H43" s="134"/>
    </row>
    <row r="44" spans="1:8" ht="26.25" customHeight="1">
      <c r="A44" s="68" t="s">
        <v>65</v>
      </c>
      <c r="B44" s="79">
        <v>1</v>
      </c>
      <c r="C44" s="90" t="s">
        <v>66</v>
      </c>
      <c r="D44" s="91">
        <f>D43*$B$34</f>
        <v>25.4</v>
      </c>
      <c r="E44" s="122"/>
      <c r="F44" s="91">
        <f>F43*$B$34</f>
        <v>21.58</v>
      </c>
      <c r="G44" s="134"/>
      <c r="H44" s="134"/>
    </row>
    <row r="45" spans="1:8" ht="19.5" customHeight="1" thickBot="1">
      <c r="A45" s="68" t="s">
        <v>67</v>
      </c>
      <c r="B45" s="122">
        <f>(B44/B43)*(B42/B41)*(B40/B39)*(B38/B37)*B36</f>
        <v>416.66666666666669</v>
      </c>
      <c r="C45" s="90" t="s">
        <v>68</v>
      </c>
      <c r="D45" s="92">
        <f>D44*$B$30/100</f>
        <v>12.7254</v>
      </c>
      <c r="E45" s="127"/>
      <c r="F45" s="92">
        <f>F44*$B$30/100</f>
        <v>10.811579999999999</v>
      </c>
      <c r="G45" s="134"/>
      <c r="H45" s="134"/>
    </row>
    <row r="46" spans="1:8" ht="19.5" customHeight="1" thickBot="1">
      <c r="A46" s="153" t="s">
        <v>69</v>
      </c>
      <c r="B46" s="171"/>
      <c r="C46" s="90" t="s">
        <v>70</v>
      </c>
      <c r="D46" s="91">
        <f>D45/$B$45</f>
        <v>3.0540959999999999E-2</v>
      </c>
      <c r="E46" s="127"/>
      <c r="F46" s="93">
        <f>F45/$B$45</f>
        <v>2.5947791999999997E-2</v>
      </c>
      <c r="G46" s="134"/>
      <c r="H46" s="134"/>
    </row>
    <row r="47" spans="1:8" ht="27" customHeight="1" thickBot="1">
      <c r="A47" s="155"/>
      <c r="B47" s="172"/>
      <c r="C47" s="90" t="s">
        <v>71</v>
      </c>
      <c r="D47" s="94">
        <v>0.02</v>
      </c>
      <c r="E47" s="134"/>
      <c r="F47" s="95"/>
      <c r="G47" s="134"/>
      <c r="H47" s="134"/>
    </row>
    <row r="48" spans="1:8" ht="18.75" customHeight="1">
      <c r="A48" s="134"/>
      <c r="B48" s="134"/>
      <c r="C48" s="90" t="s">
        <v>72</v>
      </c>
      <c r="D48" s="92">
        <f>D47*$B$45</f>
        <v>8.3333333333333339</v>
      </c>
      <c r="E48" s="134"/>
      <c r="F48" s="95"/>
      <c r="G48" s="134"/>
      <c r="H48" s="134"/>
    </row>
    <row r="49" spans="1:8" ht="19.5" customHeight="1" thickBot="1">
      <c r="A49" s="134"/>
      <c r="B49" s="134"/>
      <c r="C49" s="96" t="s">
        <v>73</v>
      </c>
      <c r="D49" s="97">
        <f>D48/B34</f>
        <v>8.3333333333333339</v>
      </c>
      <c r="E49" s="134"/>
      <c r="F49" s="98"/>
      <c r="G49" s="134"/>
      <c r="H49" s="134"/>
    </row>
    <row r="50" spans="1:8" ht="18.75" customHeight="1">
      <c r="A50" s="134"/>
      <c r="B50" s="134"/>
      <c r="C50" s="99" t="s">
        <v>74</v>
      </c>
      <c r="D50" s="100">
        <f>AVERAGE(E38:E41,G38:G41)</f>
        <v>5313104.636682637</v>
      </c>
      <c r="E50" s="134"/>
      <c r="F50" s="98"/>
      <c r="G50" s="134"/>
      <c r="H50" s="134"/>
    </row>
    <row r="51" spans="1:8" ht="18.75" customHeight="1">
      <c r="A51" s="134"/>
      <c r="B51" s="134"/>
      <c r="C51" s="90" t="s">
        <v>75</v>
      </c>
      <c r="D51" s="101">
        <f>STDEV(E38:E41,G38:G41)/D50</f>
        <v>1.9022016693540287E-2</v>
      </c>
      <c r="E51" s="134"/>
      <c r="F51" s="98"/>
      <c r="G51" s="134"/>
      <c r="H51" s="134"/>
    </row>
    <row r="52" spans="1:8" ht="19.5" customHeight="1" thickBot="1">
      <c r="A52" s="134"/>
      <c r="B52" s="134"/>
      <c r="C52" s="96" t="s">
        <v>19</v>
      </c>
      <c r="D52" s="102">
        <f>COUNT(E38:E41,G38:G41)</f>
        <v>6</v>
      </c>
      <c r="E52" s="134"/>
      <c r="F52" s="134"/>
      <c r="G52" s="134"/>
      <c r="H52" s="134"/>
    </row>
    <row r="53" spans="1:8" ht="18.75" customHeight="1">
      <c r="A53" s="134"/>
      <c r="B53" s="134"/>
      <c r="C53" s="134"/>
      <c r="D53" s="134"/>
      <c r="E53" s="134"/>
      <c r="F53" s="134"/>
      <c r="G53" s="134"/>
      <c r="H53" s="134"/>
    </row>
    <row r="54" spans="1:8" ht="18.75" customHeight="1">
      <c r="A54" s="52" t="s">
        <v>1</v>
      </c>
      <c r="B54" s="103" t="s">
        <v>76</v>
      </c>
      <c r="C54" s="134"/>
      <c r="D54" s="134"/>
      <c r="E54" s="134"/>
      <c r="F54" s="134"/>
      <c r="G54" s="134"/>
      <c r="H54" s="134"/>
    </row>
    <row r="55" spans="1:8" ht="18.75" customHeight="1">
      <c r="A55" s="134" t="s">
        <v>77</v>
      </c>
      <c r="B55" s="104" t="str">
        <f>B21</f>
        <v>Each metered dose contains Fluticasone Propionate B.P 0.05% w/w</v>
      </c>
      <c r="C55" s="134"/>
      <c r="D55" s="134"/>
      <c r="E55" s="134"/>
      <c r="F55" s="134"/>
      <c r="G55" s="134"/>
      <c r="H55" s="134"/>
    </row>
    <row r="56" spans="1:8" ht="26.25" customHeight="1">
      <c r="A56" s="130" t="s">
        <v>78</v>
      </c>
      <c r="B56" s="105">
        <v>1</v>
      </c>
      <c r="C56" s="122" t="s">
        <v>79</v>
      </c>
      <c r="D56" s="106">
        <v>0.05</v>
      </c>
      <c r="E56" s="134" t="str">
        <f>B20</f>
        <v>Fluticasone Propionate B.P</v>
      </c>
      <c r="F56" s="134"/>
      <c r="G56" s="134"/>
      <c r="H56" s="122"/>
    </row>
    <row r="57" spans="1:8" ht="19.5" customHeight="1" thickBot="1">
      <c r="A57" s="134"/>
      <c r="B57" s="134"/>
      <c r="C57" s="134"/>
      <c r="D57" s="134"/>
      <c r="E57" s="134"/>
      <c r="F57" s="134"/>
      <c r="G57" s="134"/>
      <c r="H57" s="122"/>
    </row>
    <row r="58" spans="1:8" ht="27" customHeight="1" thickBot="1">
      <c r="A58" s="66" t="s">
        <v>80</v>
      </c>
      <c r="B58" s="67">
        <v>50</v>
      </c>
      <c r="C58" s="134"/>
      <c r="D58" s="107" t="s">
        <v>81</v>
      </c>
      <c r="E58" s="108" t="s">
        <v>54</v>
      </c>
      <c r="F58" s="108" t="s">
        <v>55</v>
      </c>
      <c r="G58" s="108" t="s">
        <v>82</v>
      </c>
      <c r="H58" s="70" t="s">
        <v>83</v>
      </c>
    </row>
    <row r="59" spans="1:8" ht="26.25" customHeight="1">
      <c r="A59" s="68" t="s">
        <v>84</v>
      </c>
      <c r="B59" s="69">
        <v>1</v>
      </c>
      <c r="C59" s="159" t="s">
        <v>85</v>
      </c>
      <c r="D59" s="162">
        <v>20</v>
      </c>
      <c r="E59" s="109">
        <v>1</v>
      </c>
      <c r="F59" s="110">
        <f>3372773+1633751</f>
        <v>5006524</v>
      </c>
      <c r="G59" s="111">
        <f t="shared" ref="G59:G70" si="0">IF(ISBLANK(F59),"-",(F59/$D$50*$D$47*$B$67)*($B$56/$D$59))</f>
        <v>4.7114863552978531E-2</v>
      </c>
      <c r="H59" s="112">
        <f t="shared" ref="H59:H70" si="1">IF(ISBLANK(F59),"-",G59/$D$56)</f>
        <v>0.94229727105957062</v>
      </c>
    </row>
    <row r="60" spans="1:8" ht="26.25" customHeight="1">
      <c r="A60" s="68" t="s">
        <v>86</v>
      </c>
      <c r="B60" s="69">
        <v>1</v>
      </c>
      <c r="C60" s="160"/>
      <c r="D60" s="163"/>
      <c r="E60" s="113">
        <v>2</v>
      </c>
      <c r="F60" s="77">
        <f>3378784+1624775</f>
        <v>5003559</v>
      </c>
      <c r="G60" s="114">
        <f t="shared" si="0"/>
        <v>4.7086960846343229E-2</v>
      </c>
      <c r="H60" s="115">
        <f t="shared" si="1"/>
        <v>0.94173921692686458</v>
      </c>
    </row>
    <row r="61" spans="1:8" ht="26.25" customHeight="1">
      <c r="A61" s="68" t="s">
        <v>87</v>
      </c>
      <c r="B61" s="69">
        <v>1</v>
      </c>
      <c r="C61" s="160"/>
      <c r="D61" s="163"/>
      <c r="E61" s="113">
        <v>3</v>
      </c>
      <c r="F61" s="77">
        <f>3375235+1597978</f>
        <v>4973213</v>
      </c>
      <c r="G61" s="114">
        <f t="shared" si="0"/>
        <v>4.680138393721852E-2</v>
      </c>
      <c r="H61" s="115">
        <f t="shared" si="1"/>
        <v>0.93602767874437032</v>
      </c>
    </row>
    <row r="62" spans="1:8" ht="27" customHeight="1" thickBot="1">
      <c r="A62" s="68" t="s">
        <v>88</v>
      </c>
      <c r="B62" s="69">
        <v>1</v>
      </c>
      <c r="C62" s="161"/>
      <c r="D62" s="164"/>
      <c r="E62" s="116">
        <v>4</v>
      </c>
      <c r="F62" s="117"/>
      <c r="G62" s="114" t="str">
        <f t="shared" si="0"/>
        <v>-</v>
      </c>
      <c r="H62" s="115" t="str">
        <f t="shared" si="1"/>
        <v>-</v>
      </c>
    </row>
    <row r="63" spans="1:8" ht="26.25" customHeight="1">
      <c r="A63" s="68" t="s">
        <v>89</v>
      </c>
      <c r="B63" s="69">
        <v>1</v>
      </c>
      <c r="C63" s="159" t="s">
        <v>90</v>
      </c>
      <c r="D63" s="165">
        <v>20</v>
      </c>
      <c r="E63" s="109">
        <v>1</v>
      </c>
      <c r="F63" s="110">
        <f>3363278+1634439</f>
        <v>4997717</v>
      </c>
      <c r="G63" s="111">
        <f t="shared" si="0"/>
        <v>4.7031983574112743E-2</v>
      </c>
      <c r="H63" s="112">
        <f t="shared" si="1"/>
        <v>0.9406396714822548</v>
      </c>
    </row>
    <row r="64" spans="1:8" ht="26.25" customHeight="1">
      <c r="A64" s="68" t="s">
        <v>91</v>
      </c>
      <c r="B64" s="69">
        <v>1</v>
      </c>
      <c r="C64" s="160"/>
      <c r="D64" s="166"/>
      <c r="E64" s="113">
        <v>2</v>
      </c>
      <c r="F64" s="77">
        <f>3363856+1615143</f>
        <v>4978999</v>
      </c>
      <c r="G64" s="114">
        <f t="shared" si="0"/>
        <v>4.6855834210605317E-2</v>
      </c>
      <c r="H64" s="115">
        <f t="shared" si="1"/>
        <v>0.93711668421210625</v>
      </c>
    </row>
    <row r="65" spans="1:8" ht="26.25" customHeight="1">
      <c r="A65" s="68" t="s">
        <v>92</v>
      </c>
      <c r="B65" s="69">
        <v>1</v>
      </c>
      <c r="C65" s="160"/>
      <c r="D65" s="166"/>
      <c r="E65" s="113">
        <v>3</v>
      </c>
      <c r="F65" s="77">
        <f>3364153+1602375</f>
        <v>4966528</v>
      </c>
      <c r="G65" s="114">
        <f t="shared" si="0"/>
        <v>4.6738473450251589E-2</v>
      </c>
      <c r="H65" s="115">
        <f t="shared" si="1"/>
        <v>0.93476946900503177</v>
      </c>
    </row>
    <row r="66" spans="1:8" ht="27" customHeight="1" thickBot="1">
      <c r="A66" s="68" t="s">
        <v>93</v>
      </c>
      <c r="B66" s="69">
        <v>1</v>
      </c>
      <c r="C66" s="161"/>
      <c r="D66" s="167"/>
      <c r="E66" s="116">
        <v>4</v>
      </c>
      <c r="F66" s="117"/>
      <c r="G66" s="118" t="str">
        <f t="shared" si="0"/>
        <v>-</v>
      </c>
      <c r="H66" s="119" t="str">
        <f t="shared" si="1"/>
        <v>-</v>
      </c>
    </row>
    <row r="67" spans="1:8" ht="26.25" customHeight="1">
      <c r="A67" s="68" t="s">
        <v>94</v>
      </c>
      <c r="B67" s="76">
        <f>(B66/B65)*(B64/B63)*(B62/B61)*(B60/B59)*B58</f>
        <v>50</v>
      </c>
      <c r="C67" s="159" t="s">
        <v>95</v>
      </c>
      <c r="D67" s="162">
        <v>20</v>
      </c>
      <c r="E67" s="109">
        <v>1</v>
      </c>
      <c r="F67" s="110">
        <f>3367197+1632684</f>
        <v>4999881</v>
      </c>
      <c r="G67" s="114">
        <f t="shared" si="0"/>
        <v>4.705234831514437E-2</v>
      </c>
      <c r="H67" s="115">
        <f t="shared" si="1"/>
        <v>0.94104696630288731</v>
      </c>
    </row>
    <row r="68" spans="1:8" ht="27" customHeight="1" thickBot="1">
      <c r="A68" s="120" t="s">
        <v>96</v>
      </c>
      <c r="B68" s="121">
        <f>(D47*B67)/D56*B56</f>
        <v>20</v>
      </c>
      <c r="C68" s="160"/>
      <c r="D68" s="163"/>
      <c r="E68" s="113">
        <v>2</v>
      </c>
      <c r="F68" s="77">
        <f>3369004+1612975</f>
        <v>4981979</v>
      </c>
      <c r="G68" s="114">
        <f t="shared" si="0"/>
        <v>4.6883878077645172E-2</v>
      </c>
      <c r="H68" s="115">
        <f t="shared" si="1"/>
        <v>0.93767756155290338</v>
      </c>
    </row>
    <row r="69" spans="1:8" ht="26.25" customHeight="1">
      <c r="A69" s="153" t="s">
        <v>69</v>
      </c>
      <c r="B69" s="154"/>
      <c r="C69" s="160"/>
      <c r="D69" s="163"/>
      <c r="E69" s="113">
        <v>3</v>
      </c>
      <c r="F69" s="77">
        <f>3378913+1583964</f>
        <v>4962877</v>
      </c>
      <c r="G69" s="114">
        <f t="shared" si="0"/>
        <v>4.670411500778094E-2</v>
      </c>
      <c r="H69" s="115">
        <f t="shared" si="1"/>
        <v>0.93408230015561877</v>
      </c>
    </row>
    <row r="70" spans="1:8" ht="27" customHeight="1" thickBot="1">
      <c r="A70" s="155"/>
      <c r="B70" s="156"/>
      <c r="C70" s="168"/>
      <c r="D70" s="164"/>
      <c r="E70" s="116">
        <v>4</v>
      </c>
      <c r="F70" s="117"/>
      <c r="G70" s="118" t="str">
        <f t="shared" si="0"/>
        <v>-</v>
      </c>
      <c r="H70" s="119" t="str">
        <f t="shared" si="1"/>
        <v>-</v>
      </c>
    </row>
    <row r="71" spans="1:8" ht="26.25" customHeight="1">
      <c r="A71" s="122"/>
      <c r="B71" s="122"/>
      <c r="C71" s="122"/>
      <c r="D71" s="122"/>
      <c r="E71" s="122"/>
      <c r="F71" s="122"/>
      <c r="G71" s="123" t="s">
        <v>62</v>
      </c>
      <c r="H71" s="124">
        <f>AVERAGE(H59:H70)</f>
        <v>0.9383774243824009</v>
      </c>
    </row>
    <row r="72" spans="1:8" ht="26.25" customHeight="1">
      <c r="A72" s="134"/>
      <c r="B72" s="134"/>
      <c r="C72" s="122"/>
      <c r="D72" s="122"/>
      <c r="E72" s="122"/>
      <c r="F72" s="122"/>
      <c r="G72" s="125" t="s">
        <v>75</v>
      </c>
      <c r="H72" s="126">
        <f>STDEV(H59:H70)/H71</f>
        <v>3.3270622543971262E-3</v>
      </c>
    </row>
    <row r="73" spans="1:8" ht="27" customHeight="1" thickBot="1">
      <c r="A73" s="122"/>
      <c r="B73" s="122"/>
      <c r="C73" s="122"/>
      <c r="D73" s="122"/>
      <c r="E73" s="127"/>
      <c r="F73" s="122"/>
      <c r="G73" s="128" t="s">
        <v>19</v>
      </c>
      <c r="H73" s="129">
        <f>COUNT(H59:H70)</f>
        <v>9</v>
      </c>
    </row>
    <row r="74" spans="1:8" ht="18.75" customHeight="1">
      <c r="A74" s="122"/>
      <c r="B74" s="122"/>
      <c r="C74" s="122"/>
      <c r="D74" s="122"/>
      <c r="E74" s="122"/>
      <c r="F74" s="127"/>
      <c r="G74" s="122"/>
      <c r="H74" s="122"/>
    </row>
    <row r="75" spans="1:8" ht="26.25" customHeight="1">
      <c r="A75" s="135" t="s">
        <v>97</v>
      </c>
      <c r="B75" s="130" t="s">
        <v>98</v>
      </c>
      <c r="C75" s="157" t="str">
        <f>B20</f>
        <v>Fluticasone Propionate B.P</v>
      </c>
      <c r="D75" s="157"/>
      <c r="E75" s="134" t="s">
        <v>99</v>
      </c>
      <c r="F75" s="134"/>
      <c r="G75" s="131">
        <f>H71</f>
        <v>0.9383774243824009</v>
      </c>
      <c r="H75" s="122"/>
    </row>
    <row r="76" spans="1:8" ht="19.5" customHeight="1" thickBot="1">
      <c r="A76" s="132"/>
      <c r="B76" s="133"/>
      <c r="C76" s="133"/>
      <c r="D76" s="133"/>
      <c r="E76" s="133"/>
      <c r="F76" s="133"/>
      <c r="G76" s="133"/>
      <c r="H76" s="133"/>
    </row>
    <row r="77" spans="1:8" ht="18.75" customHeight="1">
      <c r="A77" s="134"/>
      <c r="B77" s="158" t="s">
        <v>25</v>
      </c>
      <c r="C77" s="158"/>
      <c r="D77" s="122"/>
      <c r="E77" s="148" t="s">
        <v>26</v>
      </c>
      <c r="F77" s="134"/>
      <c r="G77" s="158" t="s">
        <v>27</v>
      </c>
      <c r="H77" s="158"/>
    </row>
    <row r="78" spans="1:8" ht="60" customHeight="1">
      <c r="A78" s="135" t="s">
        <v>28</v>
      </c>
      <c r="B78" s="137"/>
      <c r="C78" s="137" t="s">
        <v>111</v>
      </c>
      <c r="D78" s="136"/>
      <c r="E78" s="137" t="s">
        <v>109</v>
      </c>
      <c r="F78" s="134"/>
      <c r="G78" s="138"/>
      <c r="H78" s="138"/>
    </row>
    <row r="79" spans="1:8" ht="60" customHeight="1">
      <c r="A79" s="135" t="s">
        <v>29</v>
      </c>
      <c r="B79" s="139"/>
      <c r="C79" s="139"/>
      <c r="D79" s="140"/>
      <c r="E79" s="141"/>
      <c r="F79" s="134"/>
      <c r="G79" s="142"/>
      <c r="H79" s="142"/>
    </row>
    <row r="250" spans="1:1">
      <c r="A250" s="44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A1:H7"/>
    <mergeCell ref="A8:H14"/>
    <mergeCell ref="A16:H16"/>
    <mergeCell ref="B18:E18"/>
    <mergeCell ref="B21:H21"/>
    <mergeCell ref="B26:C26"/>
  </mergeCells>
  <conditionalFormatting sqref="D51">
    <cfRule type="cellIs" dxfId="1" priority="2" operator="greaterThan">
      <formula>0.02</formula>
    </cfRule>
  </conditionalFormatting>
  <conditionalFormatting sqref="H72">
    <cfRule type="cellIs" dxfId="0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 Fluticasone</vt:lpstr>
      <vt:lpstr>Fluticasone Propionate </vt:lpstr>
      <vt:lpstr>SST Benzalkonium</vt:lpstr>
      <vt:lpstr>Benzalkonium Chloride</vt:lpstr>
      <vt:lpstr>'Benzalkonium Chloride'!Print_Area</vt:lpstr>
      <vt:lpstr>'Fluticasone Propionate '!Print_Area</vt:lpstr>
      <vt:lpstr>'SST Benzalkonium'!Print_Area</vt:lpstr>
      <vt:lpstr>'SST Fluticasone'!Print_Area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Joyfrida</cp:lastModifiedBy>
  <dcterms:created xsi:type="dcterms:W3CDTF">2005-07-05T10:19:27Z</dcterms:created>
  <dcterms:modified xsi:type="dcterms:W3CDTF">2016-05-23T04:27:42Z</dcterms:modified>
</cp:coreProperties>
</file>