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90" yWindow="855" windowWidth="18615" windowHeight="11415"/>
  </bookViews>
  <sheets>
    <sheet name="component" sheetId="1" r:id="rId1"/>
    <sheet name="Uniformity" sheetId="3" r:id="rId2"/>
  </sheets>
  <definedNames>
    <definedName name="_xlnm.Print_Area" localSheetId="0">component!$A$1:$G$145</definedName>
    <definedName name="_xlnm.Print_Area" localSheetId="1">Uniformity!$A$1:$F$45</definedName>
  </definedNames>
  <calcPr calcId="125725"/>
</workbook>
</file>

<file path=xl/calcChain.xml><?xml version="1.0" encoding="utf-8"?>
<calcChain xmlns="http://schemas.openxmlformats.org/spreadsheetml/2006/main">
  <c r="C34" i="3"/>
  <c r="C17"/>
  <c r="C18"/>
  <c r="C19"/>
  <c r="C20"/>
  <c r="C21"/>
  <c r="C22"/>
  <c r="C23"/>
  <c r="C24"/>
  <c r="C25"/>
  <c r="C26"/>
  <c r="C27"/>
  <c r="C28"/>
  <c r="C29"/>
  <c r="C30"/>
  <c r="C31"/>
  <c r="C32"/>
  <c r="C33"/>
  <c r="C15"/>
  <c r="C16"/>
  <c r="D33" l="1"/>
  <c r="C36"/>
  <c r="C37"/>
  <c r="D23" l="1"/>
  <c r="C40"/>
  <c r="C41"/>
  <c r="D32"/>
  <c r="D31"/>
  <c r="D25"/>
  <c r="D18"/>
  <c r="D29"/>
  <c r="D22"/>
  <c r="D41"/>
  <c r="D34"/>
  <c r="D19"/>
  <c r="D40"/>
  <c r="D20"/>
  <c r="D24"/>
  <c r="D28"/>
  <c r="D16"/>
  <c r="D17"/>
  <c r="D26"/>
  <c r="D27"/>
  <c r="B40"/>
  <c r="D21"/>
  <c r="D30"/>
  <c r="D15"/>
  <c r="C131" i="1"/>
  <c r="C130"/>
  <c r="C103"/>
  <c r="F103"/>
  <c r="F76"/>
  <c r="C76"/>
  <c r="F70"/>
  <c r="C70"/>
  <c r="C45"/>
  <c r="F45"/>
  <c r="C39"/>
  <c r="F39"/>
  <c r="B115"/>
  <c r="D112"/>
  <c r="B112"/>
  <c r="B84"/>
  <c r="D81"/>
  <c r="B81"/>
  <c r="B51"/>
  <c r="D48"/>
  <c r="B48"/>
  <c r="C31"/>
  <c r="E27"/>
  <c r="E25"/>
  <c r="G109"/>
  <c r="F109"/>
  <c r="E109"/>
  <c r="D109"/>
  <c r="C109"/>
  <c r="B109"/>
  <c r="G103"/>
  <c r="E103"/>
  <c r="D103"/>
  <c r="B103"/>
  <c r="C95"/>
  <c r="G76"/>
  <c r="E76"/>
  <c r="D76"/>
  <c r="B76"/>
  <c r="G70"/>
  <c r="E70"/>
  <c r="D70"/>
  <c r="B70"/>
  <c r="G45"/>
  <c r="E45"/>
  <c r="D45"/>
  <c r="B45"/>
  <c r="G39"/>
  <c r="E39"/>
  <c r="D39"/>
  <c r="B39"/>
  <c r="C118" l="1"/>
  <c r="C120" s="1"/>
  <c r="C54"/>
  <c r="C56" s="1"/>
  <c r="E55"/>
  <c r="C55"/>
  <c r="E87"/>
  <c r="E89" s="1"/>
  <c r="E119"/>
  <c r="E54"/>
  <c r="E56" s="1"/>
  <c r="C87"/>
  <c r="C89" s="1"/>
  <c r="E88"/>
  <c r="E90" s="1"/>
  <c r="E91" s="1"/>
  <c r="E118"/>
  <c r="E120" s="1"/>
  <c r="C88"/>
  <c r="C119"/>
  <c r="E121" l="1"/>
  <c r="E122" s="1"/>
  <c r="E123" s="1"/>
  <c r="C135" s="1"/>
  <c r="C121"/>
  <c r="C122" s="1"/>
  <c r="C123" s="1"/>
  <c r="C134" s="1"/>
  <c r="C90"/>
  <c r="C91" s="1"/>
  <c r="C92" s="1"/>
  <c r="C132" s="1"/>
  <c r="E57"/>
  <c r="E58" s="1"/>
  <c r="E59" s="1"/>
  <c r="C57"/>
  <c r="C58" s="1"/>
  <c r="C59" s="1"/>
  <c r="E92"/>
  <c r="C133" s="1"/>
  <c r="C137" l="1"/>
  <c r="C138" s="1"/>
  <c r="D140" l="1"/>
</calcChain>
</file>

<file path=xl/sharedStrings.xml><?xml version="1.0" encoding="utf-8"?>
<sst xmlns="http://schemas.openxmlformats.org/spreadsheetml/2006/main" count="179" uniqueCount="91">
  <si>
    <t>MICOBIOLOGY NO.</t>
  </si>
  <si>
    <t>BIOL/002/2016</t>
  </si>
  <si>
    <t>DATE RECEIVED</t>
  </si>
  <si>
    <t>2016-02-01 10:23:11</t>
  </si>
  <si>
    <t>Analysis Report</t>
  </si>
  <si>
    <t>Vancomycin Microbial Assay</t>
  </si>
  <si>
    <t>Sample Name:</t>
  </si>
  <si>
    <t>ZERMACIN 0.5 G INJECTION</t>
  </si>
  <si>
    <t>Lab Ref No:</t>
  </si>
  <si>
    <t>NDQD201601722</t>
  </si>
  <si>
    <t>Active Ingredient:</t>
  </si>
  <si>
    <t>Vancomycin</t>
  </si>
  <si>
    <t>Label Claim:</t>
  </si>
  <si>
    <t>Each  ml contains mg of Vancomycin 500mg</t>
  </si>
  <si>
    <t>Date Test Set:</t>
  </si>
  <si>
    <t>Date of Results:</t>
  </si>
  <si>
    <t xml:space="preserve">Equivalent to </t>
  </si>
  <si>
    <t>Standard Information:</t>
  </si>
  <si>
    <t>A</t>
  </si>
  <si>
    <t xml:space="preserve">Source: </t>
  </si>
  <si>
    <t>NQCL</t>
  </si>
  <si>
    <t>B</t>
  </si>
  <si>
    <t>Sample A Volume (mL):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</si>
  <si>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</si>
  <si>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</si>
  <si>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</si>
  <si>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</si>
  <si>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</si>
  <si>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</si>
  <si>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</si>
  <si>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</si>
  <si>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</si>
  <si>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</si>
  <si>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</si>
  <si>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</si>
  <si>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</si>
  <si>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</si>
  <si>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</si>
  <si>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</si>
  <si>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</si>
  <si>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</si>
  <si>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</si>
  <si>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</si>
  <si>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</si>
  <si>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</si>
  <si>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</si>
  <si>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</si>
  <si>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</si>
  <si>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</si>
  <si>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</si>
  <si>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</si>
  <si>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</si>
  <si>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</si>
  <si>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</si>
  <si>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</si>
  <si>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</si>
  <si>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</si>
  <si>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</si>
  <si>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</si>
  <si>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Director</t>
  </si>
  <si>
    <t>Standard  Volume (ml):</t>
  </si>
  <si>
    <r>
      <rPr>
        <b/>
        <sz val="12"/>
        <color rgb="FF000000"/>
        <rFont val="Calibri"/>
        <family val="2"/>
      </rPr>
      <t>µ</t>
    </r>
    <r>
      <rPr>
        <b/>
        <sz val="12"/>
        <color rgb="FF000000"/>
        <rFont val="Book Antiqua"/>
        <family val="1"/>
      </rPr>
      <t xml:space="preserve">g </t>
    </r>
    <r>
      <rPr>
        <b/>
        <sz val="12"/>
        <color rgb="FF000000"/>
        <rFont val="Book Antiqua"/>
      </rPr>
      <t>Vancomycin Activity</t>
    </r>
  </si>
  <si>
    <t>Reconstitution volume (mL):</t>
  </si>
  <si>
    <t>Please enter the required information in the cells highlighted in green</t>
  </si>
  <si>
    <t>Uniformity of Weight Test Report</t>
  </si>
  <si>
    <t>Laboratory Ref No:</t>
  </si>
  <si>
    <t>Date Analysis Started: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</si>
  <si>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</si>
  <si>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</si>
  <si>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</si>
  <si>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</si>
  <si>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</si>
  <si>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</si>
  <si>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% Deviation from mean</t>
  </si>
  <si>
    <t>Name</t>
  </si>
  <si>
    <t>Date</t>
  </si>
  <si>
    <t>Signature</t>
  </si>
  <si>
    <t>Reviewed By:</t>
  </si>
  <si>
    <t>E. Tanui</t>
  </si>
  <si>
    <t>Unopened Vial Weight (mg)</t>
  </si>
  <si>
    <t>Opened Vial Weight (mg)</t>
  </si>
  <si>
    <t>E. Ngamau</t>
  </si>
  <si>
    <t>ERIC</t>
  </si>
  <si>
    <t>Head, BAU</t>
  </si>
  <si>
    <t>Vancomycin Hydrochloride</t>
  </si>
  <si>
    <t>Equivalent to Vancomycin Base (mg)</t>
  </si>
  <si>
    <t>Final Concentration of Vancomycin in Standard:</t>
  </si>
  <si>
    <t>Expected Concentration of Vancomycin in Sample:</t>
  </si>
  <si>
    <t>COMMENTS: The %age content of Vancomycin  in the sample is:</t>
  </si>
  <si>
    <t>Vancomycin Base (mg)</t>
  </si>
  <si>
    <t>Each vial contains Vancomycin Hydrochloride equivalent to:</t>
  </si>
</sst>
</file>

<file path=xl/styles.xml><?xml version="1.0" encoding="utf-8"?>
<styleSheet xmlns="http://schemas.openxmlformats.org/spreadsheetml/2006/main">
  <numFmts count="10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  <numFmt numFmtId="171" formatCode="[$-809]d\ mmmm\ yyyy;@"/>
    <numFmt numFmtId="173" formatCode="[$-409]d/mmm/yy;@"/>
    <numFmt numFmtId="174" formatCode="0.00000"/>
    <numFmt numFmtId="175" formatCode="0.0%"/>
  </numFmts>
  <fonts count="18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b/>
      <sz val="12"/>
      <color rgb="FF000000"/>
      <name val="Book Antiqua"/>
      <family val="1"/>
    </font>
    <font>
      <b/>
      <sz val="12"/>
      <color rgb="FF000000"/>
      <name val="Calibri"/>
      <family val="2"/>
    </font>
    <font>
      <sz val="12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92D050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1" fillId="2" borderId="0"/>
  </cellStyleXfs>
  <cellXfs count="15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71" fontId="2" fillId="2" borderId="0" xfId="0" applyNumberFormat="1" applyFont="1" applyFill="1" applyAlignment="1">
      <alignment horizontal="left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/>
    <xf numFmtId="0" fontId="10" fillId="2" borderId="1" xfId="0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0" fontId="12" fillId="2" borderId="0" xfId="1" applyFont="1" applyFill="1"/>
    <xf numFmtId="0" fontId="13" fillId="2" borderId="16" xfId="1" applyFont="1" applyFill="1" applyBorder="1" applyAlignment="1">
      <alignment horizontal="center" wrapText="1"/>
    </xf>
    <xf numFmtId="0" fontId="13" fillId="2" borderId="17" xfId="1" applyFont="1" applyFill="1" applyBorder="1" applyAlignment="1">
      <alignment horizontal="center" wrapText="1"/>
    </xf>
    <xf numFmtId="0" fontId="13" fillId="2" borderId="18" xfId="1" applyFont="1" applyFill="1" applyBorder="1" applyAlignment="1">
      <alignment horizontal="center" wrapText="1"/>
    </xf>
    <xf numFmtId="0" fontId="13" fillId="2" borderId="0" xfId="1" applyFont="1" applyFill="1" applyAlignment="1">
      <alignment wrapText="1"/>
    </xf>
    <xf numFmtId="0" fontId="14" fillId="2" borderId="0" xfId="1" applyFont="1" applyFill="1" applyAlignment="1">
      <alignment horizontal="center"/>
    </xf>
    <xf numFmtId="0" fontId="14" fillId="2" borderId="0" xfId="1" applyFont="1" applyFill="1"/>
    <xf numFmtId="0" fontId="8" fillId="2" borderId="0" xfId="1" applyFont="1" applyFill="1" applyAlignment="1">
      <alignment horizontal="right"/>
    </xf>
    <xf numFmtId="0" fontId="10" fillId="2" borderId="0" xfId="1" applyFont="1" applyFill="1"/>
    <xf numFmtId="0" fontId="8" fillId="2" borderId="0" xfId="1" applyFont="1" applyFill="1" applyAlignment="1">
      <alignment horizontal="right"/>
    </xf>
    <xf numFmtId="173" fontId="10" fillId="2" borderId="0" xfId="1" applyNumberFormat="1" applyFont="1" applyFill="1"/>
    <xf numFmtId="0" fontId="14" fillId="2" borderId="0" xfId="1" applyFont="1" applyFill="1" applyAlignment="1">
      <alignment horizontal="left"/>
    </xf>
    <xf numFmtId="0" fontId="15" fillId="2" borderId="0" xfId="1" applyFont="1" applyFill="1"/>
    <xf numFmtId="174" fontId="12" fillId="2" borderId="0" xfId="1" applyNumberFormat="1" applyFont="1" applyFill="1" applyAlignment="1">
      <alignment horizontal="center"/>
    </xf>
    <xf numFmtId="174" fontId="12" fillId="2" borderId="0" xfId="1" applyNumberFormat="1" applyFont="1" applyFill="1"/>
    <xf numFmtId="0" fontId="8" fillId="2" borderId="19" xfId="1" applyFont="1" applyFill="1" applyBorder="1" applyAlignment="1">
      <alignment horizontal="center" wrapText="1"/>
    </xf>
    <xf numFmtId="0" fontId="16" fillId="2" borderId="0" xfId="1" applyFont="1" applyFill="1" applyAlignment="1">
      <alignment horizontal="center"/>
    </xf>
    <xf numFmtId="10" fontId="10" fillId="2" borderId="0" xfId="1" applyNumberFormat="1" applyFont="1" applyFill="1" applyAlignment="1">
      <alignment horizontal="center"/>
    </xf>
    <xf numFmtId="165" fontId="16" fillId="2" borderId="0" xfId="1" applyNumberFormat="1" applyFont="1" applyFill="1" applyAlignment="1">
      <alignment horizontal="center"/>
    </xf>
    <xf numFmtId="10" fontId="16" fillId="2" borderId="0" xfId="1" applyNumberFormat="1" applyFont="1" applyFill="1" applyAlignment="1">
      <alignment horizontal="center"/>
    </xf>
    <xf numFmtId="0" fontId="10" fillId="2" borderId="19" xfId="1" applyFont="1" applyFill="1" applyBorder="1" applyAlignment="1">
      <alignment horizontal="right" vertical="center"/>
    </xf>
    <xf numFmtId="165" fontId="10" fillId="2" borderId="19" xfId="1" applyNumberFormat="1" applyFont="1" applyFill="1" applyBorder="1" applyAlignment="1">
      <alignment horizontal="center" vertical="center"/>
    </xf>
    <xf numFmtId="165" fontId="10" fillId="2" borderId="0" xfId="1" applyNumberFormat="1" applyFont="1" applyFill="1" applyAlignment="1">
      <alignment horizontal="center"/>
    </xf>
    <xf numFmtId="174" fontId="8" fillId="2" borderId="19" xfId="1" applyNumberFormat="1" applyFont="1" applyFill="1" applyBorder="1" applyAlignment="1">
      <alignment horizontal="center" vertical="center"/>
    </xf>
    <xf numFmtId="2" fontId="17" fillId="2" borderId="0" xfId="1" applyNumberFormat="1" applyFont="1" applyFill="1" applyAlignment="1">
      <alignment horizontal="right"/>
    </xf>
    <xf numFmtId="2" fontId="8" fillId="2" borderId="0" xfId="1" applyNumberFormat="1" applyFont="1" applyFill="1"/>
    <xf numFmtId="2" fontId="17" fillId="2" borderId="0" xfId="1" applyNumberFormat="1" applyFont="1" applyFill="1"/>
    <xf numFmtId="0" fontId="8" fillId="2" borderId="19" xfId="1" applyFont="1" applyFill="1" applyBorder="1" applyAlignment="1">
      <alignment horizontal="center" vertical="center"/>
    </xf>
    <xf numFmtId="10" fontId="16" fillId="2" borderId="0" xfId="1" applyNumberFormat="1" applyFont="1" applyFill="1"/>
    <xf numFmtId="165" fontId="8" fillId="2" borderId="20" xfId="1" applyNumberFormat="1" applyFont="1" applyFill="1" applyBorder="1" applyAlignment="1">
      <alignment horizontal="center" vertical="center"/>
    </xf>
    <xf numFmtId="175" fontId="8" fillId="2" borderId="22" xfId="1" applyNumberFormat="1" applyFont="1" applyFill="1" applyBorder="1" applyAlignment="1">
      <alignment horizontal="center"/>
    </xf>
    <xf numFmtId="2" fontId="8" fillId="2" borderId="19" xfId="1" applyNumberFormat="1" applyFont="1" applyFill="1" applyBorder="1" applyAlignment="1">
      <alignment horizontal="center" vertical="center"/>
    </xf>
    <xf numFmtId="165" fontId="8" fillId="2" borderId="21" xfId="1" applyNumberFormat="1" applyFont="1" applyFill="1" applyBorder="1" applyAlignment="1">
      <alignment horizontal="center" vertical="center"/>
    </xf>
    <xf numFmtId="175" fontId="8" fillId="2" borderId="23" xfId="1" applyNumberFormat="1" applyFont="1" applyFill="1" applyBorder="1" applyAlignment="1">
      <alignment horizontal="center"/>
    </xf>
    <xf numFmtId="0" fontId="10" fillId="2" borderId="13" xfId="1" applyFont="1" applyFill="1" applyBorder="1"/>
    <xf numFmtId="0" fontId="10" fillId="2" borderId="0" xfId="1" applyFont="1" applyFill="1" applyAlignment="1">
      <alignment horizontal="center"/>
    </xf>
    <xf numFmtId="10" fontId="10" fillId="2" borderId="13" xfId="1" applyNumberFormat="1" applyFont="1" applyFill="1" applyBorder="1"/>
    <xf numFmtId="0" fontId="8" fillId="2" borderId="24" xfId="1" applyFont="1" applyFill="1" applyBorder="1"/>
    <xf numFmtId="0" fontId="8" fillId="2" borderId="24" xfId="1" applyFont="1" applyFill="1" applyBorder="1" applyAlignment="1">
      <alignment horizontal="center"/>
    </xf>
    <xf numFmtId="0" fontId="10" fillId="2" borderId="24" xfId="1" applyFont="1" applyFill="1" applyBorder="1" applyAlignment="1">
      <alignment horizontal="center"/>
    </xf>
    <xf numFmtId="0" fontId="10" fillId="2" borderId="8" xfId="1" applyFont="1" applyFill="1" applyBorder="1"/>
    <xf numFmtId="0" fontId="12" fillId="2" borderId="15" xfId="1" applyFont="1" applyFill="1" applyBorder="1"/>
    <xf numFmtId="0" fontId="16" fillId="2" borderId="0" xfId="1" applyFont="1" applyFill="1"/>
    <xf numFmtId="15" fontId="12" fillId="2" borderId="15" xfId="1" applyNumberFormat="1" applyFont="1" applyFill="1" applyBorder="1"/>
    <xf numFmtId="0" fontId="10" fillId="2" borderId="15" xfId="1" applyFont="1" applyFill="1" applyBorder="1"/>
    <xf numFmtId="0" fontId="11" fillId="2" borderId="0" xfId="1" applyFill="1"/>
    <xf numFmtId="10" fontId="10" fillId="2" borderId="25" xfId="1" applyNumberFormat="1" applyFont="1" applyFill="1" applyBorder="1" applyAlignment="1">
      <alignment horizontal="center"/>
    </xf>
    <xf numFmtId="10" fontId="10" fillId="2" borderId="26" xfId="1" applyNumberFormat="1" applyFont="1" applyFill="1" applyBorder="1" applyAlignment="1">
      <alignment horizontal="center"/>
    </xf>
    <xf numFmtId="10" fontId="10" fillId="2" borderId="27" xfId="1" applyNumberFormat="1" applyFont="1" applyFill="1" applyBorder="1" applyAlignment="1">
      <alignment horizontal="center"/>
    </xf>
    <xf numFmtId="174" fontId="8" fillId="2" borderId="20" xfId="1" applyNumberFormat="1" applyFont="1" applyFill="1" applyBorder="1" applyAlignment="1">
      <alignment horizontal="center" wrapText="1"/>
    </xf>
    <xf numFmtId="0" fontId="12" fillId="2" borderId="28" xfId="1" applyFont="1" applyFill="1" applyBorder="1"/>
    <xf numFmtId="0" fontId="12" fillId="2" borderId="29" xfId="1" applyFont="1" applyFill="1" applyBorder="1"/>
    <xf numFmtId="0" fontId="12" fillId="2" borderId="30" xfId="1" applyFont="1" applyFill="1" applyBorder="1"/>
    <xf numFmtId="2" fontId="10" fillId="4" borderId="31" xfId="1" applyNumberFormat="1" applyFont="1" applyFill="1" applyBorder="1" applyProtection="1">
      <protection locked="0"/>
    </xf>
    <xf numFmtId="2" fontId="10" fillId="4" borderId="32" xfId="1" applyNumberFormat="1" applyFont="1" applyFill="1" applyBorder="1" applyProtection="1">
      <protection locked="0"/>
    </xf>
    <xf numFmtId="2" fontId="10" fillId="4" borderId="33" xfId="1" applyNumberFormat="1" applyFont="1" applyFill="1" applyBorder="1" applyProtection="1">
      <protection locked="0"/>
    </xf>
    <xf numFmtId="0" fontId="12" fillId="2" borderId="34" xfId="1" applyFont="1" applyFill="1" applyBorder="1"/>
    <xf numFmtId="0" fontId="12" fillId="2" borderId="35" xfId="1" applyFont="1" applyFill="1" applyBorder="1"/>
    <xf numFmtId="0" fontId="12" fillId="2" borderId="36" xfId="1" applyFont="1" applyFill="1" applyBorder="1"/>
    <xf numFmtId="0" fontId="8" fillId="2" borderId="8" xfId="1" applyFont="1" applyFill="1" applyBorder="1"/>
    <xf numFmtId="171" fontId="16" fillId="2" borderId="0" xfId="0" applyNumberFormat="1" applyFont="1" applyFill="1" applyAlignment="1">
      <alignment horizontal="left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37" xfId="0" applyFont="1" applyFill="1" applyBorder="1"/>
    <xf numFmtId="0" fontId="3" fillId="2" borderId="0" xfId="0" applyNumberFormat="1" applyFont="1" applyFill="1" applyAlignment="1">
      <alignment horizontal="right"/>
    </xf>
  </cellXfs>
  <cellStyles count="2">
    <cellStyle name="Normal" xfId="0" builtinId="0"/>
    <cellStyle name="Normal 2" xfId="1"/>
  </cellStyles>
  <dxfs count="22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5"/>
  <sheetViews>
    <sheetView tabSelected="1" view="pageBreakPreview" zoomScale="60" zoomScaleNormal="100" workbookViewId="0">
      <selection activeCell="F24" sqref="F24"/>
    </sheetView>
  </sheetViews>
  <sheetFormatPr defaultRowHeight="15.75"/>
  <cols>
    <col min="1" max="1" width="31.7109375" style="2" customWidth="1"/>
    <col min="2" max="2" width="22.140625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4"/>
    </row>
    <row r="14" spans="1:7" ht="15.95" customHeight="1">
      <c r="A14" s="3" t="s">
        <v>6</v>
      </c>
      <c r="B14" s="3" t="s">
        <v>7</v>
      </c>
      <c r="G14" s="55"/>
    </row>
    <row r="15" spans="1:7" ht="15.95" customHeight="1">
      <c r="A15" s="3" t="s">
        <v>8</v>
      </c>
      <c r="B15" s="4" t="s">
        <v>9</v>
      </c>
    </row>
    <row r="16" spans="1:7" ht="15.95" customHeight="1">
      <c r="A16" s="3" t="s">
        <v>10</v>
      </c>
      <c r="B16" s="5" t="s">
        <v>11</v>
      </c>
    </row>
    <row r="17" spans="1:10" ht="15.95" customHeight="1">
      <c r="A17" s="3" t="s">
        <v>12</v>
      </c>
      <c r="B17" s="2" t="s">
        <v>13</v>
      </c>
    </row>
    <row r="18" spans="1:10" ht="15.95" customHeight="1">
      <c r="A18" s="3" t="s">
        <v>14</v>
      </c>
      <c r="B18" s="81">
        <v>42459</v>
      </c>
    </row>
    <row r="19" spans="1:10" ht="15.95" customHeight="1">
      <c r="A19" s="3" t="s">
        <v>15</v>
      </c>
      <c r="B19" s="81">
        <v>42460</v>
      </c>
    </row>
    <row r="20" spans="1:10" ht="15.95" customHeight="1">
      <c r="A20" s="3"/>
      <c r="B20" s="6"/>
    </row>
    <row r="21" spans="1:10" ht="15.95" customHeight="1">
      <c r="A21" s="83" t="s">
        <v>90</v>
      </c>
      <c r="C21" s="150">
        <v>99300</v>
      </c>
      <c r="D21" s="83" t="s">
        <v>61</v>
      </c>
    </row>
    <row r="22" spans="1:10" ht="15.95" customHeight="1">
      <c r="A22" s="3"/>
      <c r="C22" s="66"/>
      <c r="D22" s="3"/>
    </row>
    <row r="23" spans="1:10" ht="15.95" customHeight="1">
      <c r="A23" s="15"/>
      <c r="B23" s="44"/>
      <c r="C23" s="11"/>
      <c r="D23" s="45"/>
      <c r="E23" s="17" t="s">
        <v>16</v>
      </c>
    </row>
    <row r="24" spans="1:10" ht="15.95" customHeight="1">
      <c r="A24" s="68" t="s">
        <v>17</v>
      </c>
      <c r="B24" s="69"/>
      <c r="C24" s="82" t="s">
        <v>60</v>
      </c>
      <c r="D24" s="69"/>
      <c r="E24" s="67" t="s">
        <v>89</v>
      </c>
    </row>
    <row r="25" spans="1:10" ht="15.95" customHeight="1">
      <c r="A25" s="11" t="s">
        <v>84</v>
      </c>
      <c r="B25" s="12"/>
      <c r="C25" s="16" t="s">
        <v>18</v>
      </c>
      <c r="D25" s="46">
        <v>0.4</v>
      </c>
      <c r="E25" s="46">
        <f>D25*$C$21/$B$27/1000</f>
        <v>9.93</v>
      </c>
      <c r="F25" s="20"/>
      <c r="G25" s="20"/>
      <c r="H25" s="20"/>
    </row>
    <row r="26" spans="1:10" ht="15.95" customHeight="1">
      <c r="A26" s="7" t="s">
        <v>19</v>
      </c>
      <c r="B26" s="8" t="s">
        <v>20</v>
      </c>
      <c r="C26" s="20"/>
      <c r="D26" s="43"/>
      <c r="E26" s="43"/>
      <c r="F26" s="20"/>
      <c r="G26" s="20"/>
      <c r="H26" s="20"/>
    </row>
    <row r="27" spans="1:10" ht="15.95" customHeight="1">
      <c r="A27" s="84" t="s">
        <v>62</v>
      </c>
      <c r="B27" s="85">
        <v>4</v>
      </c>
      <c r="C27" s="49" t="s">
        <v>21</v>
      </c>
      <c r="D27" s="46">
        <v>0.4</v>
      </c>
      <c r="E27" s="46">
        <f>D27*$C$21/$B$27/1000</f>
        <v>9.93</v>
      </c>
      <c r="F27" s="20"/>
      <c r="G27" s="20"/>
      <c r="H27" s="20"/>
      <c r="I27" s="20"/>
      <c r="J27" s="20"/>
    </row>
    <row r="28" spans="1:10" ht="15.95" customHeight="1">
      <c r="A28" s="13"/>
      <c r="B28" s="18"/>
      <c r="C28" s="47"/>
      <c r="D28" s="48"/>
      <c r="E28" s="48"/>
      <c r="F28" s="21"/>
      <c r="G28" s="21"/>
      <c r="H28" s="20"/>
      <c r="I28" s="20"/>
      <c r="J28" s="20"/>
    </row>
    <row r="29" spans="1:10" ht="15.95" customHeight="1">
      <c r="A29" s="9"/>
      <c r="B29" s="10"/>
      <c r="E29" s="21"/>
      <c r="F29" s="21"/>
      <c r="G29" s="21"/>
      <c r="H29" s="20"/>
      <c r="I29" s="20"/>
      <c r="J29" s="20"/>
    </row>
    <row r="30" spans="1:10" s="20" customFormat="1" ht="15.95" customHeight="1">
      <c r="A30" s="23" t="s">
        <v>22</v>
      </c>
      <c r="C30" s="22">
        <v>1</v>
      </c>
    </row>
    <row r="31" spans="1:10" s="20" customFormat="1" ht="15.95" customHeight="1">
      <c r="A31" s="14" t="s">
        <v>85</v>
      </c>
      <c r="B31" s="21"/>
      <c r="C31" s="22">
        <f>1*500/10</f>
        <v>50</v>
      </c>
    </row>
    <row r="32" spans="1:10" s="20" customFormat="1" ht="15.95" customHeight="1">
      <c r="A32" s="21"/>
      <c r="B32" s="21"/>
      <c r="C32" s="21"/>
    </row>
    <row r="33" spans="1:10" ht="15.95" customHeight="1">
      <c r="A33" s="24" t="s">
        <v>23</v>
      </c>
      <c r="B33" s="25"/>
      <c r="C33" s="25"/>
      <c r="D33" s="25"/>
      <c r="E33" s="25"/>
      <c r="F33" s="25"/>
      <c r="G33" s="25"/>
      <c r="H33" s="20"/>
      <c r="I33" s="20"/>
      <c r="J33" s="20"/>
    </row>
    <row r="34" spans="1:10" ht="24.95" customHeight="1">
      <c r="A34" s="52" t="s">
        <v>24</v>
      </c>
      <c r="B34" s="26"/>
      <c r="C34" s="26"/>
      <c r="D34" s="26"/>
      <c r="E34" s="26"/>
      <c r="F34" s="26"/>
      <c r="G34" s="27"/>
      <c r="H34" s="20"/>
      <c r="I34" s="20"/>
      <c r="J34" s="20"/>
    </row>
    <row r="35" spans="1:10" ht="15.95" customHeight="1">
      <c r="A35" s="28" t="s">
        <v>25</v>
      </c>
      <c r="B35" s="37" t="s">
        <v>26</v>
      </c>
      <c r="C35" s="37" t="s">
        <v>27</v>
      </c>
      <c r="D35" s="37" t="s">
        <v>28</v>
      </c>
      <c r="E35" s="37" t="s">
        <v>29</v>
      </c>
      <c r="F35" s="37" t="s">
        <v>30</v>
      </c>
      <c r="G35" s="37" t="s">
        <v>31</v>
      </c>
      <c r="H35" s="20"/>
      <c r="I35" s="20"/>
      <c r="J35" s="20"/>
    </row>
    <row r="36" spans="1:10" ht="15.95" customHeight="1">
      <c r="A36" s="28">
        <v>1</v>
      </c>
      <c r="B36" s="19">
        <v>16.04</v>
      </c>
      <c r="C36" s="19">
        <v>18.440000000000001</v>
      </c>
      <c r="D36" s="19">
        <v>21.28</v>
      </c>
      <c r="E36" s="19">
        <v>16.579999999999998</v>
      </c>
      <c r="F36" s="19">
        <v>18.739999999999998</v>
      </c>
      <c r="G36" s="19">
        <v>21.38</v>
      </c>
      <c r="H36" s="20"/>
      <c r="I36" s="20"/>
      <c r="J36" s="20"/>
    </row>
    <row r="37" spans="1:10" ht="15.95" customHeight="1">
      <c r="A37" s="28">
        <v>2</v>
      </c>
      <c r="B37" s="19">
        <v>16.54</v>
      </c>
      <c r="C37" s="19">
        <v>18.600000000000001</v>
      </c>
      <c r="D37" s="19">
        <v>21.46</v>
      </c>
      <c r="E37" s="19">
        <v>16.48</v>
      </c>
      <c r="F37" s="19">
        <v>19.14</v>
      </c>
      <c r="G37" s="19">
        <v>21.86</v>
      </c>
      <c r="H37" s="20"/>
      <c r="I37" s="20"/>
      <c r="J37" s="20"/>
    </row>
    <row r="38" spans="1:10" ht="15.95" customHeight="1">
      <c r="A38" s="28">
        <v>3</v>
      </c>
      <c r="B38" s="19">
        <v>16.82</v>
      </c>
      <c r="C38" s="19">
        <v>18.739999999999998</v>
      </c>
      <c r="D38" s="19">
        <v>21.6</v>
      </c>
      <c r="E38" s="19">
        <v>16.46</v>
      </c>
      <c r="F38" s="19">
        <v>18.8</v>
      </c>
      <c r="G38" s="19">
        <v>21.46</v>
      </c>
      <c r="H38" s="20"/>
      <c r="I38" s="20"/>
      <c r="J38" s="20"/>
    </row>
    <row r="39" spans="1:10" ht="15.95" customHeight="1">
      <c r="A39" s="35" t="s">
        <v>32</v>
      </c>
      <c r="B39" s="39">
        <f t="shared" ref="B39:G39" si="0">AVERAGE(B36:B38)</f>
        <v>16.466666666666665</v>
      </c>
      <c r="C39" s="39">
        <f>AVERAGE(C36:C38)</f>
        <v>18.593333333333334</v>
      </c>
      <c r="D39" s="39">
        <f t="shared" si="0"/>
        <v>21.446666666666669</v>
      </c>
      <c r="E39" s="39">
        <f t="shared" si="0"/>
        <v>16.506666666666668</v>
      </c>
      <c r="F39" s="39">
        <f>AVERAGE(F36:F38)</f>
        <v>18.893333333333331</v>
      </c>
      <c r="G39" s="39">
        <f t="shared" si="0"/>
        <v>21.566666666666663</v>
      </c>
      <c r="H39" s="20"/>
      <c r="I39" s="20"/>
      <c r="J39" s="20"/>
    </row>
    <row r="40" spans="1:10" ht="24.95" customHeight="1">
      <c r="A40" s="51" t="s">
        <v>33</v>
      </c>
      <c r="B40" s="29"/>
      <c r="C40" s="29"/>
      <c r="D40" s="29"/>
      <c r="E40" s="29"/>
      <c r="F40" s="29"/>
      <c r="G40" s="30"/>
      <c r="H40" s="20"/>
      <c r="I40" s="20"/>
      <c r="J40" s="20"/>
    </row>
    <row r="41" spans="1:10" ht="15.95" customHeight="1">
      <c r="A41" s="28" t="s">
        <v>25</v>
      </c>
      <c r="B41" s="37" t="s">
        <v>26</v>
      </c>
      <c r="C41" s="37" t="s">
        <v>27</v>
      </c>
      <c r="D41" s="37" t="s">
        <v>28</v>
      </c>
      <c r="E41" s="37" t="s">
        <v>29</v>
      </c>
      <c r="F41" s="37" t="s">
        <v>30</v>
      </c>
      <c r="G41" s="37" t="s">
        <v>31</v>
      </c>
      <c r="H41" s="20"/>
      <c r="I41" s="20"/>
      <c r="J41" s="20"/>
    </row>
    <row r="42" spans="1:10" ht="15.95" customHeight="1">
      <c r="A42" s="28">
        <v>1</v>
      </c>
      <c r="B42" s="19">
        <v>16.46</v>
      </c>
      <c r="C42" s="19">
        <v>18.739999999999998</v>
      </c>
      <c r="D42" s="19">
        <v>21.74</v>
      </c>
      <c r="E42" s="19">
        <v>16.54</v>
      </c>
      <c r="F42" s="19">
        <v>18.88</v>
      </c>
      <c r="G42" s="19">
        <v>21.48</v>
      </c>
      <c r="H42" s="20"/>
      <c r="I42" s="20"/>
      <c r="J42" s="20"/>
    </row>
    <row r="43" spans="1:10" ht="15.95" customHeight="1">
      <c r="A43" s="28">
        <v>2</v>
      </c>
      <c r="B43" s="19">
        <v>16.62</v>
      </c>
      <c r="C43" s="19">
        <v>18.559999999999999</v>
      </c>
      <c r="D43" s="19">
        <v>21.38</v>
      </c>
      <c r="E43" s="19">
        <v>16.440000000000001</v>
      </c>
      <c r="F43" s="19">
        <v>18.600000000000001</v>
      </c>
      <c r="G43" s="19">
        <v>21.46</v>
      </c>
      <c r="H43" s="20"/>
      <c r="I43" s="20"/>
      <c r="J43" s="20"/>
    </row>
    <row r="44" spans="1:10" ht="15.95" customHeight="1">
      <c r="A44" s="28">
        <v>3</v>
      </c>
      <c r="B44" s="19">
        <v>16.66</v>
      </c>
      <c r="C44" s="19">
        <v>18.579999999999998</v>
      </c>
      <c r="D44" s="19">
        <v>21.7</v>
      </c>
      <c r="E44" s="19">
        <v>16.5</v>
      </c>
      <c r="F44" s="19">
        <v>18.62</v>
      </c>
      <c r="G44" s="19">
        <v>21.48</v>
      </c>
      <c r="H44" s="20"/>
      <c r="I44" s="20"/>
      <c r="J44" s="20"/>
    </row>
    <row r="45" spans="1:10" ht="15.95" customHeight="1">
      <c r="A45" s="34" t="s">
        <v>32</v>
      </c>
      <c r="B45" s="38">
        <f t="shared" ref="B45:G45" si="1">AVERAGE(B42:B44)</f>
        <v>16.579999999999998</v>
      </c>
      <c r="C45" s="38">
        <f>AVERAGE(C42:C44)</f>
        <v>18.626666666666665</v>
      </c>
      <c r="D45" s="38">
        <f t="shared" si="1"/>
        <v>21.606666666666666</v>
      </c>
      <c r="E45" s="38">
        <f t="shared" si="1"/>
        <v>16.493333333333336</v>
      </c>
      <c r="F45" s="38">
        <f>AVERAGE(F42:F44)</f>
        <v>18.700000000000003</v>
      </c>
      <c r="G45" s="39">
        <f t="shared" si="1"/>
        <v>21.473333333333333</v>
      </c>
      <c r="H45" s="20"/>
      <c r="I45" s="20"/>
      <c r="J45" s="20"/>
    </row>
    <row r="46" spans="1:10" ht="15.95" customHeight="1">
      <c r="A46" s="31"/>
      <c r="B46" s="31"/>
      <c r="C46" s="31"/>
      <c r="D46" s="31"/>
      <c r="E46" s="31"/>
      <c r="F46" s="31"/>
      <c r="G46" s="31"/>
      <c r="H46" s="20"/>
      <c r="I46" s="20"/>
      <c r="J46" s="20"/>
    </row>
    <row r="47" spans="1:10" ht="15.95" customHeight="1">
      <c r="A47" s="21" t="s">
        <v>86</v>
      </c>
      <c r="B47" s="21"/>
      <c r="C47" s="21"/>
      <c r="D47" s="21"/>
      <c r="E47" s="21"/>
      <c r="F47" s="21"/>
      <c r="G47" s="31"/>
      <c r="H47" s="20"/>
      <c r="I47" s="20"/>
      <c r="J47" s="20"/>
    </row>
    <row r="48" spans="1:10" ht="18" customHeight="1">
      <c r="A48" s="21" t="s">
        <v>34</v>
      </c>
      <c r="B48" s="50">
        <f>$E$25/10*10/25</f>
        <v>0.3972</v>
      </c>
      <c r="C48" s="21" t="s">
        <v>35</v>
      </c>
      <c r="D48" s="50">
        <f>$E$27/10*10/25</f>
        <v>0.3972</v>
      </c>
      <c r="E48" s="21"/>
      <c r="F48" s="21"/>
      <c r="G48" s="31"/>
      <c r="H48" s="20"/>
      <c r="I48" s="20"/>
      <c r="J48" s="20"/>
    </row>
    <row r="49" spans="1:10" ht="15.95" customHeight="1">
      <c r="A49" s="21"/>
      <c r="B49" s="36"/>
      <c r="C49" s="21"/>
      <c r="D49" s="36"/>
      <c r="E49" s="21"/>
      <c r="F49" s="21"/>
      <c r="G49" s="31"/>
      <c r="H49" s="20"/>
      <c r="I49" s="20"/>
      <c r="J49" s="20"/>
    </row>
    <row r="50" spans="1:10" ht="15.95" customHeight="1">
      <c r="A50" s="21" t="s">
        <v>87</v>
      </c>
      <c r="B50" s="21"/>
      <c r="C50" s="21"/>
      <c r="D50" s="40"/>
      <c r="E50" s="40"/>
      <c r="F50" s="53"/>
      <c r="G50" s="31"/>
      <c r="H50" s="20"/>
      <c r="I50" s="20"/>
      <c r="J50" s="20"/>
    </row>
    <row r="51" spans="1:10" ht="18" customHeight="1">
      <c r="A51" s="21" t="s">
        <v>36</v>
      </c>
      <c r="B51" s="50">
        <f>$C$31/50*10/25</f>
        <v>0.4</v>
      </c>
      <c r="C51" s="21"/>
      <c r="D51" s="40"/>
      <c r="E51" s="41"/>
      <c r="F51" s="21"/>
      <c r="G51" s="31"/>
      <c r="H51" s="20"/>
      <c r="I51" s="20"/>
      <c r="J51" s="20"/>
    </row>
    <row r="52" spans="1:10" ht="15.95" customHeight="1">
      <c r="A52" s="21"/>
      <c r="B52" s="36"/>
      <c r="C52" s="21"/>
      <c r="D52" s="21"/>
      <c r="E52" s="21"/>
      <c r="F52" s="21"/>
      <c r="G52" s="31"/>
      <c r="H52" s="20"/>
      <c r="I52" s="20"/>
      <c r="J52" s="20"/>
    </row>
    <row r="53" spans="1:10" ht="18" customHeight="1">
      <c r="A53" s="70" t="s">
        <v>37</v>
      </c>
      <c r="B53" s="70"/>
      <c r="C53" s="70" t="s">
        <v>24</v>
      </c>
      <c r="D53" s="70"/>
      <c r="E53" s="70" t="s">
        <v>38</v>
      </c>
      <c r="F53" s="70"/>
      <c r="G53" s="31"/>
      <c r="H53" s="20"/>
      <c r="I53" s="20"/>
      <c r="J53" s="20"/>
    </row>
    <row r="54" spans="1:10" ht="24.95" customHeight="1">
      <c r="A54" s="71" t="s">
        <v>39</v>
      </c>
      <c r="B54" s="71"/>
      <c r="C54" s="72">
        <f>1/4*((D39+G39)-(B39+E39))</f>
        <v>2.5100000000000016</v>
      </c>
      <c r="D54" s="72"/>
      <c r="E54" s="72">
        <f>1/4*((D45+G45)-(E45+B45))</f>
        <v>2.5016666666666652</v>
      </c>
      <c r="F54" s="72"/>
      <c r="G54" s="31"/>
      <c r="H54" s="20"/>
      <c r="I54" s="20"/>
      <c r="J54" s="20"/>
    </row>
    <row r="55" spans="1:10" ht="24.95" customHeight="1">
      <c r="A55" s="71" t="s">
        <v>40</v>
      </c>
      <c r="B55" s="71"/>
      <c r="C55" s="72">
        <f>1/3*((E39+F39+G39)-(B39+C39+D39))</f>
        <v>0.15333333333332888</v>
      </c>
      <c r="D55" s="72"/>
      <c r="E55" s="72">
        <f>1/3*((E45+F45+G45)-(B45+C45+D45))</f>
        <v>-4.8888888888887053E-2</v>
      </c>
      <c r="F55" s="72"/>
      <c r="G55" s="31"/>
      <c r="H55" s="20"/>
      <c r="I55" s="20"/>
      <c r="J55" s="20"/>
    </row>
    <row r="56" spans="1:10" ht="24.95" customHeight="1">
      <c r="A56" s="71" t="s">
        <v>41</v>
      </c>
      <c r="B56" s="71"/>
      <c r="C56" s="72">
        <f>C54/LOG10(2)</f>
        <v>8.3380395181672853</v>
      </c>
      <c r="D56" s="72"/>
      <c r="E56" s="72">
        <f>E54/LOG10(2)</f>
        <v>8.3103567840432131</v>
      </c>
      <c r="F56" s="72"/>
      <c r="G56" s="31"/>
      <c r="H56" s="20"/>
      <c r="I56" s="20"/>
      <c r="J56" s="20"/>
    </row>
    <row r="57" spans="1:10" ht="24.95" customHeight="1">
      <c r="A57" s="71" t="s">
        <v>42</v>
      </c>
      <c r="B57" s="71"/>
      <c r="C57" s="72">
        <f>C55/C56</f>
        <v>1.8389614608954479E-2</v>
      </c>
      <c r="D57" s="72"/>
      <c r="E57" s="72">
        <f>E55/E56</f>
        <v>-5.8828868795090753E-3</v>
      </c>
      <c r="F57" s="72"/>
      <c r="G57" s="31"/>
      <c r="H57" s="20"/>
      <c r="I57" s="20"/>
      <c r="J57" s="20"/>
    </row>
    <row r="58" spans="1:10" ht="24.95" customHeight="1">
      <c r="A58" s="71" t="s">
        <v>43</v>
      </c>
      <c r="B58" s="71"/>
      <c r="C58" s="71">
        <f>POWER(10,C57)</f>
        <v>1.0432529335970007</v>
      </c>
      <c r="D58" s="71"/>
      <c r="E58" s="71">
        <f>POWER(10,E57)</f>
        <v>0.98654548450600921</v>
      </c>
      <c r="F58" s="71"/>
      <c r="G58" s="31"/>
      <c r="H58" s="20"/>
      <c r="I58" s="20"/>
      <c r="J58" s="20"/>
    </row>
    <row r="59" spans="1:10" ht="24.95" customHeight="1">
      <c r="A59" s="42" t="s">
        <v>44</v>
      </c>
      <c r="B59" s="42"/>
      <c r="C59" s="73">
        <f>C58*B48/B51</f>
        <v>1.0359501630618215</v>
      </c>
      <c r="D59" s="73"/>
      <c r="E59" s="73">
        <f>E58*D48/B51</f>
        <v>0.97963966611446707</v>
      </c>
      <c r="F59" s="73"/>
      <c r="G59" s="31"/>
      <c r="H59" s="20"/>
      <c r="I59" s="20"/>
      <c r="J59" s="20"/>
    </row>
    <row r="60" spans="1:10" ht="24.95" customHeight="1">
      <c r="A60" s="20"/>
      <c r="B60" s="21"/>
      <c r="C60" s="21"/>
      <c r="D60" s="21"/>
      <c r="E60" s="21"/>
      <c r="F60" s="21"/>
      <c r="G60" s="31"/>
      <c r="H60" s="20"/>
      <c r="I60" s="20"/>
      <c r="J60" s="20"/>
    </row>
    <row r="61" spans="1:10" ht="15.95" customHeight="1">
      <c r="A61" s="23" t="s">
        <v>45</v>
      </c>
      <c r="B61" s="22"/>
      <c r="C61" s="21"/>
      <c r="D61" s="20"/>
      <c r="E61" s="20"/>
      <c r="F61" s="20"/>
      <c r="G61" s="20"/>
      <c r="H61" s="20"/>
      <c r="I61" s="20"/>
      <c r="J61" s="20"/>
    </row>
    <row r="62" spans="1:10" ht="15.95" customHeight="1">
      <c r="A62" s="14" t="s">
        <v>85</v>
      </c>
      <c r="B62" s="21"/>
      <c r="C62" s="22"/>
      <c r="D62" s="20"/>
      <c r="E62" s="20"/>
      <c r="F62" s="20"/>
      <c r="G62" s="20"/>
      <c r="H62" s="20"/>
      <c r="I62" s="20"/>
      <c r="J62" s="20"/>
    </row>
    <row r="63" spans="1:10" ht="15.95" customHeight="1">
      <c r="A63" s="21"/>
      <c r="B63" s="21"/>
      <c r="C63" s="21"/>
      <c r="D63" s="20"/>
      <c r="E63" s="20"/>
      <c r="F63" s="20"/>
      <c r="G63" s="20"/>
      <c r="H63" s="20"/>
      <c r="I63" s="20"/>
      <c r="J63" s="20"/>
    </row>
    <row r="64" spans="1:10" ht="15.95" customHeight="1">
      <c r="A64" s="24" t="s">
        <v>23</v>
      </c>
      <c r="B64" s="25"/>
      <c r="C64" s="25"/>
      <c r="D64" s="25"/>
      <c r="E64" s="25"/>
      <c r="F64" s="25"/>
      <c r="G64" s="25"/>
      <c r="H64" s="20"/>
      <c r="I64" s="20"/>
      <c r="J64" s="20"/>
    </row>
    <row r="65" spans="1:10" ht="15.95" customHeight="1">
      <c r="A65" s="52" t="s">
        <v>46</v>
      </c>
      <c r="B65" s="26"/>
      <c r="C65" s="26"/>
      <c r="D65" s="26"/>
      <c r="E65" s="26"/>
      <c r="F65" s="26"/>
      <c r="G65" s="27"/>
      <c r="H65" s="20"/>
      <c r="I65" s="20"/>
      <c r="J65" s="20"/>
    </row>
    <row r="66" spans="1:10" ht="15.95" customHeight="1">
      <c r="A66" s="28" t="s">
        <v>25</v>
      </c>
      <c r="B66" s="37" t="s">
        <v>26</v>
      </c>
      <c r="C66" s="37" t="s">
        <v>27</v>
      </c>
      <c r="D66" s="37" t="s">
        <v>28</v>
      </c>
      <c r="E66" s="37" t="s">
        <v>29</v>
      </c>
      <c r="F66" s="37" t="s">
        <v>30</v>
      </c>
      <c r="G66" s="37" t="s">
        <v>31</v>
      </c>
      <c r="H66" s="20"/>
      <c r="I66" s="20"/>
      <c r="J66" s="20"/>
    </row>
    <row r="67" spans="1:10" ht="15.95" customHeight="1">
      <c r="A67" s="28">
        <v>1</v>
      </c>
      <c r="B67" s="19">
        <v>16.399999999999999</v>
      </c>
      <c r="C67" s="19">
        <v>18.34</v>
      </c>
      <c r="D67" s="19">
        <v>21.5</v>
      </c>
      <c r="E67" s="19">
        <v>16.62</v>
      </c>
      <c r="F67" s="19">
        <v>18.64</v>
      </c>
      <c r="G67" s="19">
        <v>21.58</v>
      </c>
      <c r="H67" s="20"/>
      <c r="I67" s="20"/>
      <c r="J67" s="20"/>
    </row>
    <row r="68" spans="1:10" ht="15.95" customHeight="1">
      <c r="A68" s="28">
        <v>2</v>
      </c>
      <c r="B68" s="19">
        <v>16.5</v>
      </c>
      <c r="C68" s="19">
        <v>18.54</v>
      </c>
      <c r="D68" s="19">
        <v>21.58</v>
      </c>
      <c r="E68" s="19">
        <v>16.600000000000001</v>
      </c>
      <c r="F68" s="19">
        <v>18.84</v>
      </c>
      <c r="G68" s="19">
        <v>21.4</v>
      </c>
      <c r="H68" s="20"/>
      <c r="I68" s="20"/>
      <c r="J68" s="20"/>
    </row>
    <row r="69" spans="1:10" ht="15.95" customHeight="1">
      <c r="A69" s="28">
        <v>3</v>
      </c>
      <c r="B69" s="19">
        <v>16.48</v>
      </c>
      <c r="C69" s="19">
        <v>18.64</v>
      </c>
      <c r="D69" s="19">
        <v>21.62</v>
      </c>
      <c r="E69" s="19">
        <v>16.600000000000001</v>
      </c>
      <c r="F69" s="19">
        <v>18.52</v>
      </c>
      <c r="G69" s="19">
        <v>21.54</v>
      </c>
      <c r="H69" s="20"/>
      <c r="I69" s="20"/>
      <c r="J69" s="20"/>
    </row>
    <row r="70" spans="1:10" ht="15.95" customHeight="1">
      <c r="A70" s="35" t="s">
        <v>32</v>
      </c>
      <c r="B70" s="39">
        <f t="shared" ref="B70:G70" si="2">AVERAGE(B67:B69)</f>
        <v>16.459999999999997</v>
      </c>
      <c r="C70" s="39">
        <f>AVERAGE(C67:C69)</f>
        <v>18.506666666666664</v>
      </c>
      <c r="D70" s="39">
        <f t="shared" si="2"/>
        <v>21.566666666666666</v>
      </c>
      <c r="E70" s="39">
        <f t="shared" si="2"/>
        <v>16.606666666666666</v>
      </c>
      <c r="F70" s="39">
        <f>AVERAGE(F67:F69)</f>
        <v>18.666666666666668</v>
      </c>
      <c r="G70" s="39">
        <f t="shared" si="2"/>
        <v>21.506666666666664</v>
      </c>
      <c r="H70" s="20"/>
      <c r="I70" s="20"/>
      <c r="J70" s="20"/>
    </row>
    <row r="71" spans="1:10" ht="15.95" customHeight="1">
      <c r="A71" s="51" t="s">
        <v>47</v>
      </c>
      <c r="B71" s="29"/>
      <c r="C71" s="29"/>
      <c r="D71" s="29"/>
      <c r="E71" s="29"/>
      <c r="F71" s="29"/>
      <c r="G71" s="30"/>
      <c r="H71" s="20"/>
      <c r="I71" s="20"/>
      <c r="J71" s="20"/>
    </row>
    <row r="72" spans="1:10" ht="15.95" customHeight="1">
      <c r="A72" s="28" t="s">
        <v>25</v>
      </c>
      <c r="B72" s="37" t="s">
        <v>26</v>
      </c>
      <c r="C72" s="37" t="s">
        <v>27</v>
      </c>
      <c r="D72" s="37" t="s">
        <v>28</v>
      </c>
      <c r="E72" s="37" t="s">
        <v>29</v>
      </c>
      <c r="F72" s="37" t="s">
        <v>30</v>
      </c>
      <c r="G72" s="37" t="s">
        <v>31</v>
      </c>
      <c r="H72" s="20"/>
      <c r="I72" s="20"/>
      <c r="J72" s="20"/>
    </row>
    <row r="73" spans="1:10" ht="15.95" customHeight="1">
      <c r="A73" s="28">
        <v>1</v>
      </c>
      <c r="B73" s="19">
        <v>16.64</v>
      </c>
      <c r="C73" s="19">
        <v>18.579999999999998</v>
      </c>
      <c r="D73" s="19">
        <v>21.44</v>
      </c>
      <c r="E73" s="19">
        <v>16.54</v>
      </c>
      <c r="F73" s="19">
        <v>18.62</v>
      </c>
      <c r="G73" s="19">
        <v>21.54</v>
      </c>
      <c r="H73" s="20"/>
      <c r="I73" s="20"/>
      <c r="J73" s="20"/>
    </row>
    <row r="74" spans="1:10" ht="15.95" customHeight="1">
      <c r="A74" s="28">
        <v>2</v>
      </c>
      <c r="B74" s="19">
        <v>16.54</v>
      </c>
      <c r="C74" s="19">
        <v>18.66</v>
      </c>
      <c r="D74" s="19">
        <v>21.5</v>
      </c>
      <c r="E74" s="19">
        <v>16.559999999999999</v>
      </c>
      <c r="F74" s="19">
        <v>18.5</v>
      </c>
      <c r="G74" s="19">
        <v>21.56</v>
      </c>
      <c r="H74" s="20"/>
      <c r="I74" s="20"/>
      <c r="J74" s="20"/>
    </row>
    <row r="75" spans="1:10" ht="15.95" customHeight="1">
      <c r="A75" s="28">
        <v>3</v>
      </c>
      <c r="B75" s="19">
        <v>16.579999999999998</v>
      </c>
      <c r="C75" s="19">
        <v>18.5</v>
      </c>
      <c r="D75" s="19">
        <v>21.58</v>
      </c>
      <c r="E75" s="19">
        <v>16.559999999999999</v>
      </c>
      <c r="F75" s="19">
        <v>18.54</v>
      </c>
      <c r="G75" s="19">
        <v>21.62</v>
      </c>
      <c r="H75" s="20"/>
      <c r="I75" s="20"/>
      <c r="J75" s="20"/>
    </row>
    <row r="76" spans="1:10" ht="16.5" customHeight="1">
      <c r="A76" s="34" t="s">
        <v>32</v>
      </c>
      <c r="B76" s="38">
        <f t="shared" ref="B76:G76" si="3">AVERAGE(B73:B75)</f>
        <v>16.586666666666666</v>
      </c>
      <c r="C76" s="38">
        <f>AVERAGE(C73:C75)</f>
        <v>18.579999999999998</v>
      </c>
      <c r="D76" s="38">
        <f t="shared" si="3"/>
        <v>21.506666666666664</v>
      </c>
      <c r="E76" s="38">
        <f t="shared" si="3"/>
        <v>16.553333333333331</v>
      </c>
      <c r="F76" s="38">
        <f>AVERAGE(F73:F75)</f>
        <v>18.553333333333335</v>
      </c>
      <c r="G76" s="38">
        <f t="shared" si="3"/>
        <v>21.573333333333334</v>
      </c>
      <c r="H76" s="20"/>
      <c r="I76" s="20"/>
      <c r="J76" s="20"/>
    </row>
    <row r="77" spans="1:10">
      <c r="A77" s="31"/>
      <c r="B77" s="31"/>
      <c r="C77" s="31"/>
      <c r="D77" s="31"/>
      <c r="E77" s="31"/>
      <c r="F77" s="31"/>
      <c r="G77" s="31"/>
      <c r="H77" s="20"/>
      <c r="I77" s="20"/>
      <c r="J77" s="20"/>
    </row>
    <row r="78" spans="1:10">
      <c r="A78" s="31"/>
      <c r="B78" s="31"/>
      <c r="C78" s="31"/>
      <c r="D78" s="31"/>
      <c r="E78" s="31"/>
      <c r="F78" s="31"/>
      <c r="G78" s="31"/>
      <c r="H78" s="20"/>
      <c r="I78" s="20"/>
      <c r="J78" s="20"/>
    </row>
    <row r="79" spans="1:10">
      <c r="A79" s="31"/>
      <c r="B79" s="31"/>
      <c r="C79" s="31"/>
      <c r="D79" s="31"/>
      <c r="E79" s="31"/>
      <c r="F79" s="31"/>
      <c r="G79" s="31"/>
      <c r="H79" s="20"/>
      <c r="I79" s="20"/>
      <c r="J79" s="20"/>
    </row>
    <row r="80" spans="1:10">
      <c r="A80" s="21" t="s">
        <v>86</v>
      </c>
      <c r="B80" s="21"/>
      <c r="C80" s="21"/>
      <c r="D80" s="21"/>
      <c r="E80" s="21"/>
      <c r="F80" s="21"/>
      <c r="G80" s="64"/>
      <c r="H80" s="20"/>
      <c r="I80" s="20"/>
      <c r="J80" s="20"/>
    </row>
    <row r="81" spans="1:10" ht="16.5" customHeight="1">
      <c r="A81" s="21" t="s">
        <v>34</v>
      </c>
      <c r="B81" s="50">
        <f>$E$25/10*10/25</f>
        <v>0.3972</v>
      </c>
      <c r="C81" s="21" t="s">
        <v>35</v>
      </c>
      <c r="D81" s="50">
        <f>$E$27/10*10/25</f>
        <v>0.3972</v>
      </c>
      <c r="E81" s="21"/>
      <c r="F81" s="21"/>
      <c r="G81" s="55"/>
      <c r="H81" s="20"/>
      <c r="I81" s="20"/>
      <c r="J81" s="20"/>
    </row>
    <row r="82" spans="1:10">
      <c r="A82" s="21"/>
      <c r="B82" s="36"/>
      <c r="C82" s="21"/>
      <c r="D82" s="36"/>
      <c r="E82" s="21"/>
      <c r="F82" s="21"/>
      <c r="G82" s="31"/>
      <c r="H82" s="20"/>
      <c r="I82" s="20"/>
      <c r="J82" s="20"/>
    </row>
    <row r="83" spans="1:10">
      <c r="A83" s="21" t="s">
        <v>87</v>
      </c>
      <c r="B83" s="21"/>
      <c r="C83" s="21"/>
      <c r="D83" s="40"/>
      <c r="E83" s="40"/>
      <c r="F83" s="53"/>
      <c r="G83" s="31"/>
      <c r="H83" s="20"/>
      <c r="I83" s="20"/>
      <c r="J83" s="20"/>
    </row>
    <row r="84" spans="1:10" ht="16.5" customHeight="1">
      <c r="A84" s="21" t="s">
        <v>36</v>
      </c>
      <c r="B84" s="50">
        <f>$C$31/50*10/25</f>
        <v>0.4</v>
      </c>
      <c r="C84" s="21"/>
      <c r="D84" s="40"/>
      <c r="E84" s="41"/>
      <c r="F84" s="21"/>
      <c r="G84" s="31"/>
      <c r="H84" s="20"/>
      <c r="I84" s="20"/>
      <c r="J84" s="20"/>
    </row>
    <row r="85" spans="1:10">
      <c r="A85" s="21"/>
      <c r="B85" s="36"/>
      <c r="C85" s="21"/>
      <c r="D85" s="21"/>
      <c r="E85" s="21"/>
      <c r="F85" s="21"/>
      <c r="G85" s="31"/>
      <c r="H85" s="33"/>
      <c r="I85" s="20"/>
      <c r="J85" s="20"/>
    </row>
    <row r="86" spans="1:10" ht="16.5" customHeight="1">
      <c r="A86" s="70" t="s">
        <v>37</v>
      </c>
      <c r="B86" s="70"/>
      <c r="C86" s="70" t="s">
        <v>46</v>
      </c>
      <c r="D86" s="70"/>
      <c r="E86" s="70" t="s">
        <v>47</v>
      </c>
      <c r="F86" s="70"/>
      <c r="G86" s="31"/>
      <c r="H86" s="32"/>
      <c r="I86" s="20"/>
      <c r="J86" s="20"/>
    </row>
    <row r="87" spans="1:10" ht="18.75" customHeight="1">
      <c r="A87" s="71" t="s">
        <v>39</v>
      </c>
      <c r="B87" s="71"/>
      <c r="C87" s="72">
        <f>1/4*((D70+G70)-(B70+E70))</f>
        <v>2.5016666666666669</v>
      </c>
      <c r="D87" s="72"/>
      <c r="E87" s="72">
        <f>1/4*((D76+G76)-(E76+B76))</f>
        <v>2.4849999999999994</v>
      </c>
      <c r="F87" s="72"/>
      <c r="G87" s="31"/>
      <c r="H87" s="32"/>
      <c r="I87" s="20"/>
      <c r="J87" s="20"/>
    </row>
    <row r="88" spans="1:10" ht="18.75" customHeight="1">
      <c r="A88" s="71" t="s">
        <v>40</v>
      </c>
      <c r="B88" s="71"/>
      <c r="C88" s="72">
        <f>1/3*((E70+F70+G70)-(B70+C70+D70))</f>
        <v>8.2222222222223224E-2</v>
      </c>
      <c r="D88" s="72"/>
      <c r="E88" s="72">
        <f>1/3*((E76+F76+G76)-(B76+C76+D76))</f>
        <v>2.2222222222249379E-3</v>
      </c>
      <c r="F88" s="72"/>
      <c r="G88" s="31"/>
      <c r="H88" s="32"/>
      <c r="I88" s="20"/>
      <c r="J88" s="20"/>
    </row>
    <row r="89" spans="1:10">
      <c r="A89" s="71" t="s">
        <v>41</v>
      </c>
      <c r="B89" s="71"/>
      <c r="C89" s="72">
        <f>C87/LOG10(2)</f>
        <v>8.3103567840432184</v>
      </c>
      <c r="D89" s="72"/>
      <c r="E89" s="72">
        <f>E87/LOG10(2)</f>
        <v>8.2549913157950936</v>
      </c>
      <c r="F89" s="72"/>
      <c r="G89" s="31"/>
      <c r="H89" s="20"/>
      <c r="I89" s="20"/>
      <c r="J89" s="20"/>
    </row>
    <row r="90" spans="1:10">
      <c r="A90" s="71" t="s">
        <v>42</v>
      </c>
      <c r="B90" s="71"/>
      <c r="C90" s="72">
        <f>C88/C89</f>
        <v>9.8939461155384753E-3</v>
      </c>
      <c r="D90" s="72"/>
      <c r="E90" s="72">
        <f>E88/E89</f>
        <v>2.691974027850205E-4</v>
      </c>
      <c r="F90" s="72"/>
      <c r="G90" s="31"/>
      <c r="H90" s="20"/>
      <c r="I90" s="20"/>
      <c r="J90" s="20"/>
    </row>
    <row r="91" spans="1:10">
      <c r="A91" s="71" t="s">
        <v>43</v>
      </c>
      <c r="B91" s="71"/>
      <c r="C91" s="71">
        <f>POWER(10,C90)</f>
        <v>1.0230431365914172</v>
      </c>
      <c r="D91" s="71"/>
      <c r="E91" s="71">
        <f>POWER(10,E90)</f>
        <v>1.0006200420733899</v>
      </c>
      <c r="F91" s="71"/>
      <c r="G91" s="31"/>
      <c r="H91" s="20"/>
      <c r="I91" s="20"/>
      <c r="J91" s="20"/>
    </row>
    <row r="92" spans="1:10" ht="16.5" customHeight="1">
      <c r="A92" s="42" t="s">
        <v>44</v>
      </c>
      <c r="B92" s="42"/>
      <c r="C92" s="73">
        <f>C91*B81/B84</f>
        <v>1.0158818346352771</v>
      </c>
      <c r="D92" s="73"/>
      <c r="E92" s="73">
        <f>E91*D81/B84</f>
        <v>0.99361570177887615</v>
      </c>
      <c r="F92" s="73"/>
      <c r="G92" s="31"/>
      <c r="H92" s="20"/>
      <c r="I92" s="20"/>
      <c r="J92" s="20"/>
    </row>
    <row r="93" spans="1:10">
      <c r="A93" s="20"/>
      <c r="B93" s="21"/>
      <c r="C93" s="21"/>
      <c r="D93" s="21"/>
      <c r="E93" s="21"/>
      <c r="F93" s="21"/>
      <c r="G93" s="31"/>
      <c r="H93" s="20"/>
      <c r="I93" s="20"/>
      <c r="J93" s="20"/>
    </row>
    <row r="94" spans="1:10" ht="16.5" customHeight="1">
      <c r="A94" s="23" t="s">
        <v>48</v>
      </c>
      <c r="B94" s="22"/>
      <c r="C94" s="21"/>
      <c r="D94" s="20"/>
      <c r="E94" s="20"/>
      <c r="F94" s="20"/>
      <c r="G94" s="20"/>
      <c r="H94" s="20"/>
      <c r="I94" s="20"/>
      <c r="J94" s="20"/>
    </row>
    <row r="95" spans="1:10" ht="16.5" customHeight="1">
      <c r="A95" s="14" t="s">
        <v>85</v>
      </c>
      <c r="B95" s="21"/>
      <c r="C95" s="22">
        <f>B94*40</f>
        <v>0</v>
      </c>
      <c r="D95" s="20"/>
      <c r="E95" s="20"/>
      <c r="F95" s="20"/>
      <c r="G95" s="20"/>
    </row>
    <row r="96" spans="1:10">
      <c r="A96" s="21"/>
      <c r="B96" s="21"/>
      <c r="C96" s="21"/>
      <c r="D96" s="20"/>
      <c r="E96" s="20"/>
      <c r="F96" s="20"/>
      <c r="G96" s="20"/>
    </row>
    <row r="97" spans="1:7" ht="16.5" customHeight="1">
      <c r="A97" s="24" t="s">
        <v>23</v>
      </c>
      <c r="B97" s="25"/>
      <c r="C97" s="25"/>
      <c r="D97" s="25"/>
      <c r="E97" s="25"/>
      <c r="F97" s="25"/>
      <c r="G97" s="25"/>
    </row>
    <row r="98" spans="1:7" ht="16.5" customHeight="1">
      <c r="A98" s="52" t="s">
        <v>49</v>
      </c>
      <c r="B98" s="26"/>
      <c r="C98" s="26"/>
      <c r="D98" s="26"/>
      <c r="E98" s="26"/>
      <c r="F98" s="26"/>
      <c r="G98" s="27"/>
    </row>
    <row r="99" spans="1:7" ht="19.5" customHeight="1">
      <c r="A99" s="28" t="s">
        <v>25</v>
      </c>
      <c r="B99" s="37" t="s">
        <v>26</v>
      </c>
      <c r="C99" s="37" t="s">
        <v>27</v>
      </c>
      <c r="D99" s="37" t="s">
        <v>28</v>
      </c>
      <c r="E99" s="37" t="s">
        <v>29</v>
      </c>
      <c r="F99" s="37" t="s">
        <v>30</v>
      </c>
      <c r="G99" s="37" t="s">
        <v>31</v>
      </c>
    </row>
    <row r="100" spans="1:7">
      <c r="A100" s="28">
        <v>1</v>
      </c>
      <c r="B100" s="19">
        <v>16.420000000000002</v>
      </c>
      <c r="C100" s="19">
        <v>18.62</v>
      </c>
      <c r="D100" s="19">
        <v>21.58</v>
      </c>
      <c r="E100" s="19">
        <v>16.559999999999999</v>
      </c>
      <c r="F100" s="19">
        <v>18.600000000000001</v>
      </c>
      <c r="G100" s="19">
        <v>21.56</v>
      </c>
    </row>
    <row r="101" spans="1:7">
      <c r="A101" s="28">
        <v>2</v>
      </c>
      <c r="B101" s="19">
        <v>16.48</v>
      </c>
      <c r="C101" s="19">
        <v>18.54</v>
      </c>
      <c r="D101" s="19">
        <v>21.6</v>
      </c>
      <c r="E101" s="19">
        <v>16.5</v>
      </c>
      <c r="F101" s="19">
        <v>18.559999999999999</v>
      </c>
      <c r="G101" s="19">
        <v>21.54</v>
      </c>
    </row>
    <row r="102" spans="1:7">
      <c r="A102" s="28">
        <v>3</v>
      </c>
      <c r="B102" s="19">
        <v>16.5</v>
      </c>
      <c r="C102" s="19">
        <v>18.600000000000001</v>
      </c>
      <c r="D102" s="19">
        <v>21.6</v>
      </c>
      <c r="E102" s="19">
        <v>16.48</v>
      </c>
      <c r="F102" s="19">
        <v>18.579999999999998</v>
      </c>
      <c r="G102" s="19">
        <v>21.58</v>
      </c>
    </row>
    <row r="103" spans="1:7" ht="16.5" customHeight="1">
      <c r="A103" s="35" t="s">
        <v>32</v>
      </c>
      <c r="B103" s="39">
        <f t="shared" ref="B103:G103" si="4">AVERAGE(B100:B102)</f>
        <v>16.466666666666669</v>
      </c>
      <c r="C103" s="39">
        <f>AVERAGE(C100:C102)</f>
        <v>18.586666666666666</v>
      </c>
      <c r="D103" s="39">
        <f t="shared" si="4"/>
        <v>21.593333333333334</v>
      </c>
      <c r="E103" s="39">
        <f t="shared" si="4"/>
        <v>16.513333333333335</v>
      </c>
      <c r="F103" s="39">
        <f>AVERAGE(F100:F102)</f>
        <v>18.579999999999998</v>
      </c>
      <c r="G103" s="39">
        <f t="shared" si="4"/>
        <v>21.56</v>
      </c>
    </row>
    <row r="104" spans="1:7" ht="16.5" customHeight="1">
      <c r="A104" s="51" t="s">
        <v>50</v>
      </c>
      <c r="B104" s="29"/>
      <c r="C104" s="29"/>
      <c r="D104" s="29"/>
      <c r="E104" s="29"/>
      <c r="F104" s="29"/>
      <c r="G104" s="30"/>
    </row>
    <row r="105" spans="1:7" ht="19.5" customHeight="1">
      <c r="A105" s="28" t="s">
        <v>25</v>
      </c>
      <c r="B105" s="37" t="s">
        <v>26</v>
      </c>
      <c r="C105" s="37" t="s">
        <v>27</v>
      </c>
      <c r="D105" s="37" t="s">
        <v>28</v>
      </c>
      <c r="E105" s="37" t="s">
        <v>29</v>
      </c>
      <c r="F105" s="37" t="s">
        <v>30</v>
      </c>
      <c r="G105" s="37" t="s">
        <v>31</v>
      </c>
    </row>
    <row r="106" spans="1:7">
      <c r="A106" s="28">
        <v>1</v>
      </c>
      <c r="B106" s="19">
        <v>16.579999999999998</v>
      </c>
      <c r="C106" s="19">
        <v>18.54</v>
      </c>
      <c r="D106" s="19">
        <v>21.54</v>
      </c>
      <c r="E106" s="19">
        <v>16.48</v>
      </c>
      <c r="F106" s="19">
        <v>18.54</v>
      </c>
      <c r="G106" s="19">
        <v>21.48</v>
      </c>
    </row>
    <row r="107" spans="1:7" ht="15.75" customHeight="1">
      <c r="A107" s="28">
        <v>2</v>
      </c>
      <c r="B107" s="19">
        <v>16.579999999999998</v>
      </c>
      <c r="C107" s="19">
        <v>18.54</v>
      </c>
      <c r="D107" s="19">
        <v>21.48</v>
      </c>
      <c r="E107" s="19">
        <v>16.579999999999998</v>
      </c>
      <c r="F107" s="19">
        <v>18.54</v>
      </c>
      <c r="G107" s="19">
        <v>21.6</v>
      </c>
    </row>
    <row r="108" spans="1:7">
      <c r="A108" s="28">
        <v>3</v>
      </c>
      <c r="B108" s="19">
        <v>16.559999999999999</v>
      </c>
      <c r="C108" s="19">
        <v>18.559999999999999</v>
      </c>
      <c r="D108" s="19">
        <v>21.5</v>
      </c>
      <c r="E108" s="19">
        <v>16.54</v>
      </c>
      <c r="F108" s="19">
        <v>18.440000000000001</v>
      </c>
      <c r="G108" s="19">
        <v>21.54</v>
      </c>
    </row>
    <row r="109" spans="1:7" ht="16.5" customHeight="1">
      <c r="A109" s="34" t="s">
        <v>32</v>
      </c>
      <c r="B109" s="38">
        <f t="shared" ref="B109:G109" si="5">AVERAGE(B106:B108)</f>
        <v>16.573333333333334</v>
      </c>
      <c r="C109" s="38">
        <f t="shared" si="5"/>
        <v>18.546666666666667</v>
      </c>
      <c r="D109" s="38">
        <f t="shared" si="5"/>
        <v>21.506666666666664</v>
      </c>
      <c r="E109" s="38">
        <f t="shared" si="5"/>
        <v>16.533333333333335</v>
      </c>
      <c r="F109" s="38">
        <f t="shared" si="5"/>
        <v>18.506666666666664</v>
      </c>
      <c r="G109" s="38">
        <f t="shared" si="5"/>
        <v>21.540000000000003</v>
      </c>
    </row>
    <row r="110" spans="1:7">
      <c r="A110" s="31"/>
      <c r="B110" s="31"/>
      <c r="C110" s="31"/>
      <c r="D110" s="31"/>
      <c r="E110" s="31"/>
      <c r="F110" s="31"/>
      <c r="G110" s="31"/>
    </row>
    <row r="111" spans="1:7">
      <c r="A111" s="21" t="s">
        <v>86</v>
      </c>
      <c r="B111" s="21"/>
      <c r="C111" s="21"/>
      <c r="D111" s="21"/>
      <c r="E111" s="21"/>
      <c r="F111" s="21"/>
      <c r="G111" s="31"/>
    </row>
    <row r="112" spans="1:7" ht="16.5" customHeight="1">
      <c r="A112" s="21" t="s">
        <v>34</v>
      </c>
      <c r="B112" s="50">
        <f>$E$25/10*10/25</f>
        <v>0.3972</v>
      </c>
      <c r="C112" s="21" t="s">
        <v>35</v>
      </c>
      <c r="D112" s="50">
        <f>$E$27/10*10/25</f>
        <v>0.3972</v>
      </c>
      <c r="E112" s="21"/>
      <c r="F112" s="21"/>
      <c r="G112" s="31"/>
    </row>
    <row r="113" spans="1:7">
      <c r="A113" s="21"/>
      <c r="B113" s="36"/>
      <c r="C113" s="21"/>
      <c r="D113" s="36"/>
      <c r="E113" s="21"/>
      <c r="F113" s="21"/>
      <c r="G113" s="31"/>
    </row>
    <row r="114" spans="1:7">
      <c r="A114" s="21" t="s">
        <v>87</v>
      </c>
      <c r="B114" s="21"/>
      <c r="C114" s="21"/>
      <c r="D114" s="40"/>
      <c r="E114" s="40"/>
      <c r="F114" s="53"/>
      <c r="G114" s="31"/>
    </row>
    <row r="115" spans="1:7" ht="16.5" customHeight="1">
      <c r="A115" s="21" t="s">
        <v>36</v>
      </c>
      <c r="B115" s="50">
        <f>$C$31/50*10/25</f>
        <v>0.4</v>
      </c>
      <c r="C115" s="21"/>
      <c r="D115" s="40"/>
      <c r="E115" s="41"/>
      <c r="F115" s="40"/>
      <c r="G115" s="31"/>
    </row>
    <row r="116" spans="1:7">
      <c r="A116" s="21"/>
      <c r="B116" s="36"/>
      <c r="C116" s="21"/>
      <c r="D116" s="21"/>
      <c r="E116" s="21"/>
      <c r="F116" s="21"/>
      <c r="G116" s="31"/>
    </row>
    <row r="117" spans="1:7" ht="16.5" customHeight="1">
      <c r="A117" s="70" t="s">
        <v>37</v>
      </c>
      <c r="B117" s="70"/>
      <c r="C117" s="70" t="s">
        <v>51</v>
      </c>
      <c r="D117" s="70"/>
      <c r="E117" s="70" t="s">
        <v>50</v>
      </c>
      <c r="F117" s="70"/>
      <c r="G117" s="31"/>
    </row>
    <row r="118" spans="1:7" ht="18.75" customHeight="1">
      <c r="A118" s="71" t="s">
        <v>39</v>
      </c>
      <c r="B118" s="71"/>
      <c r="C118" s="72">
        <f>1/4*((D103+G103)-(B103+E103))</f>
        <v>2.543333333333333</v>
      </c>
      <c r="D118" s="72"/>
      <c r="E118" s="72">
        <f>1/4*((D109+G109)-(E109+B109))</f>
        <v>2.4849999999999994</v>
      </c>
      <c r="F118" s="72"/>
      <c r="G118" s="31"/>
    </row>
    <row r="119" spans="1:7" ht="18.75" customHeight="1">
      <c r="A119" s="71" t="s">
        <v>40</v>
      </c>
      <c r="B119" s="71"/>
      <c r="C119" s="72">
        <f>1/3*((E103+F103+G103)-(B103+C103+D103))</f>
        <v>2.2222222222225696E-3</v>
      </c>
      <c r="D119" s="72"/>
      <c r="E119" s="72">
        <f>1/3*((E109+F109+G109)-(B109+C109+D109))</f>
        <v>-1.5555555555555618E-2</v>
      </c>
      <c r="F119" s="72"/>
      <c r="G119" s="31"/>
    </row>
    <row r="120" spans="1:7">
      <c r="A120" s="71" t="s">
        <v>41</v>
      </c>
      <c r="B120" s="71"/>
      <c r="C120" s="72">
        <f>C118/LOG10(2)</f>
        <v>8.4487704546635243</v>
      </c>
      <c r="D120" s="72"/>
      <c r="E120" s="72">
        <f>E118/LOG10(2)</f>
        <v>8.2549913157950936</v>
      </c>
      <c r="F120" s="72"/>
      <c r="G120" s="31"/>
    </row>
    <row r="121" spans="1:7">
      <c r="A121" s="71" t="s">
        <v>42</v>
      </c>
      <c r="B121" s="71"/>
      <c r="C121" s="72">
        <f>C119/C120</f>
        <v>2.6302315042728552E-4</v>
      </c>
      <c r="D121" s="72"/>
      <c r="E121" s="72">
        <f>E119/E120</f>
        <v>-1.884381819492848E-3</v>
      </c>
      <c r="F121" s="72"/>
      <c r="G121" s="31"/>
    </row>
    <row r="122" spans="1:7">
      <c r="A122" s="71" t="s">
        <v>43</v>
      </c>
      <c r="B122" s="71"/>
      <c r="C122" s="71">
        <f>POWER(10,C121)</f>
        <v>1.0006058166180929</v>
      </c>
      <c r="D122" s="71"/>
      <c r="E122" s="71">
        <f>POWER(10,E121)</f>
        <v>0.99567045015448163</v>
      </c>
      <c r="F122" s="71"/>
      <c r="G122" s="31"/>
    </row>
    <row r="123" spans="1:7" ht="16.5" customHeight="1">
      <c r="A123" s="42" t="s">
        <v>44</v>
      </c>
      <c r="B123" s="42"/>
      <c r="C123" s="73">
        <f>C122*B112/B115</f>
        <v>0.99360157590176612</v>
      </c>
      <c r="D123" s="73"/>
      <c r="E123" s="73">
        <f>E122*D112/B115</f>
        <v>0.98870075700340021</v>
      </c>
      <c r="F123" s="73"/>
      <c r="G123" s="31"/>
    </row>
    <row r="124" spans="1:7">
      <c r="A124" s="54"/>
      <c r="B124" s="54"/>
      <c r="C124" s="54"/>
      <c r="D124" s="54"/>
      <c r="E124" s="54"/>
      <c r="F124" s="54"/>
      <c r="G124" s="54"/>
    </row>
    <row r="125" spans="1:7">
      <c r="A125" s="54"/>
      <c r="B125" s="54"/>
      <c r="C125" s="54"/>
      <c r="D125" s="54"/>
      <c r="E125" s="54"/>
      <c r="F125" s="54"/>
      <c r="G125" s="54"/>
    </row>
    <row r="126" spans="1:7">
      <c r="G126" s="54"/>
    </row>
    <row r="127" spans="1:7">
      <c r="G127" s="54"/>
    </row>
    <row r="128" spans="1:7" ht="16.5" customHeight="1">
      <c r="A128" s="74" t="s">
        <v>52</v>
      </c>
      <c r="B128" s="74"/>
      <c r="C128" s="74"/>
      <c r="G128" s="54"/>
    </row>
    <row r="129" spans="1:7" ht="16.5" customHeight="1">
      <c r="A129" s="79"/>
      <c r="B129" s="80"/>
      <c r="C129" s="56" t="s">
        <v>53</v>
      </c>
      <c r="G129" s="54"/>
    </row>
    <row r="130" spans="1:7" ht="16.5" customHeight="1">
      <c r="A130" s="75" t="s">
        <v>24</v>
      </c>
      <c r="B130" s="76"/>
      <c r="C130" s="57">
        <f>C59</f>
        <v>1.0359501630618215</v>
      </c>
      <c r="G130" s="54"/>
    </row>
    <row r="131" spans="1:7" ht="16.5" customHeight="1">
      <c r="A131" s="75" t="s">
        <v>38</v>
      </c>
      <c r="B131" s="76"/>
      <c r="C131" s="57">
        <f>E59</f>
        <v>0.97963966611446707</v>
      </c>
      <c r="G131" s="54"/>
    </row>
    <row r="132" spans="1:7" ht="16.5" customHeight="1">
      <c r="A132" s="75" t="s">
        <v>46</v>
      </c>
      <c r="B132" s="76"/>
      <c r="C132" s="57">
        <f>C92</f>
        <v>1.0158818346352771</v>
      </c>
      <c r="G132" s="54"/>
    </row>
    <row r="133" spans="1:7" ht="16.5" customHeight="1">
      <c r="A133" s="75" t="s">
        <v>47</v>
      </c>
      <c r="B133" s="76"/>
      <c r="C133" s="57">
        <f>E92</f>
        <v>0.99361570177887615</v>
      </c>
      <c r="G133" s="54"/>
    </row>
    <row r="134" spans="1:7" ht="16.5" customHeight="1">
      <c r="A134" s="75" t="s">
        <v>51</v>
      </c>
      <c r="B134" s="76"/>
      <c r="C134" s="57">
        <f>C123</f>
        <v>0.99360157590176612</v>
      </c>
      <c r="G134" s="54"/>
    </row>
    <row r="135" spans="1:7" ht="16.5" customHeight="1">
      <c r="A135" s="75" t="s">
        <v>50</v>
      </c>
      <c r="B135" s="76"/>
      <c r="C135" s="57">
        <f>E123</f>
        <v>0.98870075700340021</v>
      </c>
      <c r="G135" s="54"/>
    </row>
    <row r="136" spans="1:7" ht="16.5" customHeight="1">
      <c r="A136" s="77"/>
      <c r="B136" s="78"/>
      <c r="C136" s="48"/>
      <c r="G136" s="54"/>
    </row>
    <row r="137" spans="1:7">
      <c r="A137" s="58"/>
      <c r="B137" s="59" t="s">
        <v>54</v>
      </c>
      <c r="C137" s="60">
        <f>AVERAGE(C130:C135)</f>
        <v>1.0012316164159347</v>
      </c>
      <c r="G137" s="54"/>
    </row>
    <row r="138" spans="1:7">
      <c r="A138" s="47"/>
      <c r="B138" s="59" t="s">
        <v>55</v>
      </c>
      <c r="C138" s="61">
        <f>STDEV(C130:C135)/C137</f>
        <v>2.0756451337251246E-2</v>
      </c>
      <c r="G138" s="54"/>
    </row>
    <row r="139" spans="1:7">
      <c r="G139" s="54"/>
    </row>
    <row r="140" spans="1:7">
      <c r="A140" s="31" t="s">
        <v>88</v>
      </c>
      <c r="D140" s="61">
        <f>C137</f>
        <v>1.0012316164159347</v>
      </c>
      <c r="G140" s="54"/>
    </row>
    <row r="141" spans="1:7">
      <c r="G141" s="54"/>
    </row>
    <row r="142" spans="1:7" ht="16.5" customHeight="1">
      <c r="A142" s="62" t="s">
        <v>56</v>
      </c>
      <c r="C142" s="62" t="s">
        <v>57</v>
      </c>
      <c r="D142" s="62"/>
      <c r="E142" s="63" t="s">
        <v>58</v>
      </c>
      <c r="F142" s="62"/>
      <c r="G142" s="54"/>
    </row>
    <row r="143" spans="1:7" ht="17.25" customHeight="1">
      <c r="A143" s="147" t="s">
        <v>82</v>
      </c>
      <c r="B143" s="65"/>
      <c r="C143" s="147" t="s">
        <v>83</v>
      </c>
      <c r="E143" s="147" t="s">
        <v>59</v>
      </c>
      <c r="G143" s="54"/>
    </row>
    <row r="144" spans="1:7">
      <c r="A144" s="148"/>
      <c r="C144" s="148"/>
      <c r="E144" s="148"/>
    </row>
    <row r="145" spans="1:5" ht="16.5" thickBot="1">
      <c r="A145" s="149"/>
      <c r="C145" s="149"/>
      <c r="E145" s="149"/>
    </row>
  </sheetData>
  <sheetProtection formatCells="0" formatColumns="0" formatRows="0" insertColumns="0" insertRows="0" insertHyperlinks="0" deleteColumns="0" deleteRows="0" sort="0" autoFilter="0" pivotTables="0"/>
  <mergeCells count="71">
    <mergeCell ref="C123:D123"/>
    <mergeCell ref="E123:F123"/>
    <mergeCell ref="A128:C128"/>
    <mergeCell ref="A135:B135"/>
    <mergeCell ref="A136:B136"/>
    <mergeCell ref="A129:B129"/>
    <mergeCell ref="A130:B130"/>
    <mergeCell ref="A131:B131"/>
    <mergeCell ref="A132:B132"/>
    <mergeCell ref="A133:B133"/>
    <mergeCell ref="A134:B13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117:B117"/>
    <mergeCell ref="C117:D117"/>
    <mergeCell ref="E117:F117"/>
    <mergeCell ref="A118:B118"/>
    <mergeCell ref="C118:D118"/>
    <mergeCell ref="E118:F118"/>
    <mergeCell ref="A91:B91"/>
    <mergeCell ref="C91:D91"/>
    <mergeCell ref="E91:F91"/>
    <mergeCell ref="C92:D92"/>
    <mergeCell ref="E92:F92"/>
    <mergeCell ref="A89:B89"/>
    <mergeCell ref="C89:D89"/>
    <mergeCell ref="E89:F89"/>
    <mergeCell ref="A90:B90"/>
    <mergeCell ref="C90:D90"/>
    <mergeCell ref="E90:F90"/>
    <mergeCell ref="A87:B87"/>
    <mergeCell ref="C87:D87"/>
    <mergeCell ref="E87:F87"/>
    <mergeCell ref="A88:B88"/>
    <mergeCell ref="C88:D88"/>
    <mergeCell ref="E88:F88"/>
    <mergeCell ref="A86:B86"/>
    <mergeCell ref="C86:D86"/>
    <mergeCell ref="E86:F86"/>
    <mergeCell ref="A58:B58"/>
    <mergeCell ref="C58:D58"/>
    <mergeCell ref="E58:F58"/>
    <mergeCell ref="C59:D59"/>
    <mergeCell ref="E59:F59"/>
    <mergeCell ref="A56:B56"/>
    <mergeCell ref="C56:D56"/>
    <mergeCell ref="E56:F56"/>
    <mergeCell ref="A57:B57"/>
    <mergeCell ref="C57:D57"/>
    <mergeCell ref="E57:F57"/>
    <mergeCell ref="A54:B54"/>
    <mergeCell ref="C54:D54"/>
    <mergeCell ref="E54:F54"/>
    <mergeCell ref="A55:B55"/>
    <mergeCell ref="C55:D55"/>
    <mergeCell ref="E55:F55"/>
    <mergeCell ref="A24:B24"/>
    <mergeCell ref="C24:D24"/>
    <mergeCell ref="A53:B53"/>
    <mergeCell ref="C53:D53"/>
    <mergeCell ref="E53:F53"/>
  </mergeCells>
  <pageMargins left="0.7" right="0.7" top="0.75" bottom="0.75" header="0.3" footer="0.3"/>
  <pageSetup scale="53" orientation="portrait" r:id="rId1"/>
  <headerFooter>
    <oddFooter>&amp;L&amp;B NDQD201601722 / Microbial Assay / Download 1  /  Analyst - Eric Ngamau /  Date 01-03-2016 &amp;RPage &amp;P of &amp;N</oddFooter>
  </headerFooter>
  <rowBreaks count="1" manualBreakCount="1">
    <brk id="77" max="16383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5"/>
  <sheetViews>
    <sheetView view="pageBreakPreview" workbookViewId="0">
      <selection activeCell="F13" sqref="F13"/>
    </sheetView>
  </sheetViews>
  <sheetFormatPr defaultRowHeight="15"/>
  <cols>
    <col min="1" max="1" width="15.5703125" style="86" customWidth="1"/>
    <col min="2" max="2" width="18.42578125" style="86" customWidth="1"/>
    <col min="3" max="3" width="14.28515625" style="86" customWidth="1"/>
    <col min="4" max="4" width="15" style="86" customWidth="1"/>
    <col min="5" max="5" width="9.140625" style="86" customWidth="1"/>
    <col min="6" max="6" width="27.85546875" style="86" customWidth="1"/>
    <col min="7" max="7" width="12.28515625" style="86" customWidth="1"/>
    <col min="8" max="8" width="9.140625" style="86" customWidth="1"/>
    <col min="9" max="16384" width="9.140625" style="131"/>
  </cols>
  <sheetData>
    <row r="1" spans="1:7" s="86" customFormat="1" ht="13.5" customHeight="1" thickBot="1"/>
    <row r="2" spans="1:7" s="86" customFormat="1" ht="13.5" customHeight="1" thickBot="1">
      <c r="A2" s="87" t="s">
        <v>63</v>
      </c>
      <c r="B2" s="88"/>
      <c r="C2" s="88"/>
      <c r="D2" s="88"/>
      <c r="E2" s="88"/>
      <c r="F2" s="89"/>
      <c r="G2" s="90"/>
    </row>
    <row r="3" spans="1:7" s="86" customFormat="1" ht="16.5" customHeight="1">
      <c r="A3" s="91" t="s">
        <v>64</v>
      </c>
      <c r="B3" s="91"/>
      <c r="C3" s="91"/>
      <c r="D3" s="91"/>
      <c r="E3" s="91"/>
      <c r="F3" s="91"/>
      <c r="G3" s="92"/>
    </row>
    <row r="5" spans="1:7" s="86" customFormat="1" ht="16.5" customHeight="1">
      <c r="A5" s="93" t="s">
        <v>6</v>
      </c>
      <c r="B5" s="93"/>
      <c r="C5" s="3" t="s">
        <v>7</v>
      </c>
    </row>
    <row r="6" spans="1:7" s="86" customFormat="1" ht="16.5" customHeight="1">
      <c r="A6" s="93" t="s">
        <v>65</v>
      </c>
      <c r="B6" s="93"/>
      <c r="C6" s="5" t="s">
        <v>9</v>
      </c>
    </row>
    <row r="7" spans="1:7" s="86" customFormat="1" ht="16.5" customHeight="1">
      <c r="A7" s="93" t="s">
        <v>10</v>
      </c>
      <c r="B7" s="93"/>
      <c r="C7" s="5" t="s">
        <v>11</v>
      </c>
    </row>
    <row r="8" spans="1:7" s="86" customFormat="1" ht="16.5" customHeight="1">
      <c r="A8" s="93" t="s">
        <v>12</v>
      </c>
      <c r="B8" s="93"/>
      <c r="C8" s="31" t="s">
        <v>13</v>
      </c>
    </row>
    <row r="9" spans="1:7" s="86" customFormat="1" ht="16.5" customHeight="1">
      <c r="A9" s="93" t="s">
        <v>66</v>
      </c>
      <c r="B9" s="93"/>
      <c r="C9" s="146">
        <v>42459</v>
      </c>
    </row>
    <row r="10" spans="1:7" s="86" customFormat="1" ht="16.5" customHeight="1">
      <c r="A10" s="93" t="s">
        <v>67</v>
      </c>
      <c r="B10" s="93"/>
      <c r="C10" s="146">
        <v>42460</v>
      </c>
    </row>
    <row r="11" spans="1:7" s="86" customFormat="1" ht="16.5" customHeight="1">
      <c r="A11" s="95"/>
      <c r="B11" s="95"/>
      <c r="C11" s="96"/>
    </row>
    <row r="12" spans="1:7" s="86" customFormat="1" ht="16.5" customHeight="1">
      <c r="A12" s="91" t="s">
        <v>68</v>
      </c>
      <c r="B12" s="91"/>
      <c r="C12" s="97" t="s">
        <v>69</v>
      </c>
      <c r="D12" s="98"/>
    </row>
    <row r="13" spans="1:7" s="86" customFormat="1" ht="15.75" customHeight="1" thickBot="1">
      <c r="A13" s="99"/>
      <c r="B13" s="99"/>
      <c r="C13" s="100"/>
      <c r="D13" s="99"/>
      <c r="E13" s="99"/>
    </row>
    <row r="14" spans="1:7" s="86" customFormat="1" ht="33.75" customHeight="1" thickBot="1">
      <c r="A14" s="135" t="s">
        <v>79</v>
      </c>
      <c r="B14" s="135" t="s">
        <v>80</v>
      </c>
      <c r="C14" s="135" t="s">
        <v>70</v>
      </c>
      <c r="D14" s="101" t="s">
        <v>71</v>
      </c>
      <c r="E14" s="102"/>
    </row>
    <row r="15" spans="1:7" s="86" customFormat="1" ht="15.75" customHeight="1">
      <c r="A15" s="136">
        <v>14463.69</v>
      </c>
      <c r="B15" s="142">
        <v>13977.12</v>
      </c>
      <c r="C15" s="139">
        <f>A15-B15</f>
        <v>486.56999999999971</v>
      </c>
      <c r="D15" s="132">
        <f t="shared" ref="D15:D34" si="0">(C15-$C$37)/$C$37</f>
        <v>-1.7438759180998936E-3</v>
      </c>
      <c r="E15" s="103"/>
    </row>
    <row r="16" spans="1:7" s="86" customFormat="1" ht="15.75" customHeight="1">
      <c r="A16" s="137">
        <v>14467.74</v>
      </c>
      <c r="B16" s="143">
        <v>13979.55</v>
      </c>
      <c r="C16" s="140">
        <f>A16-B16</f>
        <v>488.19000000000051</v>
      </c>
      <c r="D16" s="133">
        <f t="shared" si="0"/>
        <v>1.5797464199264501E-3</v>
      </c>
      <c r="E16" s="103"/>
    </row>
    <row r="17" spans="1:5" s="86" customFormat="1" ht="15.75" customHeight="1">
      <c r="A17" s="137">
        <v>14322.22</v>
      </c>
      <c r="B17" s="143">
        <v>13835.09</v>
      </c>
      <c r="C17" s="140">
        <f t="shared" ref="C17:C33" si="1">A17-B17</f>
        <v>487.1299999999992</v>
      </c>
      <c r="D17" s="133">
        <f t="shared" si="0"/>
        <v>-5.9496943088252323E-4</v>
      </c>
      <c r="E17" s="103"/>
    </row>
    <row r="18" spans="1:5" s="86" customFormat="1" ht="15.75" customHeight="1">
      <c r="A18" s="137">
        <v>14503.38</v>
      </c>
      <c r="B18" s="143">
        <v>14018.97</v>
      </c>
      <c r="C18" s="140">
        <f t="shared" si="1"/>
        <v>484.40999999999985</v>
      </c>
      <c r="D18" s="133">
        <f t="shared" si="0"/>
        <v>-6.1753723687991979E-3</v>
      </c>
      <c r="E18" s="103"/>
    </row>
    <row r="19" spans="1:5" s="86" customFormat="1" ht="15.75" customHeight="1">
      <c r="A19" s="137">
        <v>14432.92</v>
      </c>
      <c r="B19" s="143">
        <v>13946.76</v>
      </c>
      <c r="C19" s="140">
        <f t="shared" si="1"/>
        <v>486.15999999999985</v>
      </c>
      <c r="D19" s="133">
        <f t="shared" si="0"/>
        <v>-2.5850395962416493E-3</v>
      </c>
      <c r="E19" s="103"/>
    </row>
    <row r="20" spans="1:5" s="86" customFormat="1" ht="15.75" customHeight="1">
      <c r="A20" s="137">
        <v>14409.9</v>
      </c>
      <c r="B20" s="143">
        <v>13923.76</v>
      </c>
      <c r="C20" s="140">
        <f t="shared" si="1"/>
        <v>486.13999999999942</v>
      </c>
      <c r="D20" s="133">
        <f t="shared" si="0"/>
        <v>-2.6260719707860598E-3</v>
      </c>
      <c r="E20" s="103"/>
    </row>
    <row r="21" spans="1:5" s="86" customFormat="1" ht="15.75" customHeight="1">
      <c r="A21" s="137">
        <v>14266.3</v>
      </c>
      <c r="B21" s="143">
        <v>13778.78</v>
      </c>
      <c r="C21" s="140">
        <f t="shared" si="1"/>
        <v>487.51999999999862</v>
      </c>
      <c r="D21" s="133">
        <f t="shared" si="0"/>
        <v>2.0516187271482191E-4</v>
      </c>
      <c r="E21" s="103"/>
    </row>
    <row r="22" spans="1:5" s="86" customFormat="1" ht="15.75" customHeight="1">
      <c r="A22" s="137">
        <v>14425.87</v>
      </c>
      <c r="B22" s="143">
        <v>13938.08</v>
      </c>
      <c r="C22" s="140">
        <f t="shared" si="1"/>
        <v>487.79000000000087</v>
      </c>
      <c r="D22" s="133">
        <f t="shared" si="0"/>
        <v>7.5909892905689971E-4</v>
      </c>
      <c r="E22" s="103"/>
    </row>
    <row r="23" spans="1:5" s="86" customFormat="1" ht="15.75" customHeight="1">
      <c r="A23" s="137">
        <v>14478.6</v>
      </c>
      <c r="B23" s="143">
        <v>13991.58</v>
      </c>
      <c r="C23" s="140">
        <f t="shared" si="1"/>
        <v>487.02000000000044</v>
      </c>
      <c r="D23" s="133">
        <f t="shared" si="0"/>
        <v>-8.2064749086931707E-4</v>
      </c>
      <c r="E23" s="103"/>
    </row>
    <row r="24" spans="1:5" s="86" customFormat="1" ht="15.75" customHeight="1">
      <c r="A24" s="137">
        <v>14398.34</v>
      </c>
      <c r="B24" s="143">
        <v>13911.38</v>
      </c>
      <c r="C24" s="140">
        <f t="shared" si="1"/>
        <v>486.96000000000095</v>
      </c>
      <c r="D24" s="133">
        <f t="shared" si="0"/>
        <v>-9.4374461449881668E-4</v>
      </c>
      <c r="E24" s="103"/>
    </row>
    <row r="25" spans="1:5" s="86" customFormat="1" ht="15.75" customHeight="1">
      <c r="A25" s="137">
        <v>14415.38</v>
      </c>
      <c r="B25" s="143">
        <v>13929.15</v>
      </c>
      <c r="C25" s="140">
        <f t="shared" si="1"/>
        <v>486.22999999999956</v>
      </c>
      <c r="D25" s="133">
        <f t="shared" si="0"/>
        <v>-2.4414262853399444E-3</v>
      </c>
      <c r="E25" s="103"/>
    </row>
    <row r="26" spans="1:5" s="86" customFormat="1" ht="15.75" customHeight="1">
      <c r="A26" s="137">
        <v>14312.83</v>
      </c>
      <c r="B26" s="143">
        <v>13826.82</v>
      </c>
      <c r="C26" s="140">
        <f t="shared" si="1"/>
        <v>486.01000000000022</v>
      </c>
      <c r="D26" s="133">
        <f t="shared" si="0"/>
        <v>-2.8927824053172641E-3</v>
      </c>
      <c r="E26" s="103"/>
    </row>
    <row r="27" spans="1:5" s="86" customFormat="1" ht="15.75" customHeight="1">
      <c r="A27" s="137">
        <v>14480.6</v>
      </c>
      <c r="B27" s="143">
        <v>13993.6</v>
      </c>
      <c r="C27" s="140">
        <f t="shared" si="1"/>
        <v>487</v>
      </c>
      <c r="D27" s="133">
        <f t="shared" si="0"/>
        <v>-8.6167986541372762E-4</v>
      </c>
      <c r="E27" s="103"/>
    </row>
    <row r="28" spans="1:5" s="86" customFormat="1" ht="15.75" customHeight="1">
      <c r="A28" s="137">
        <v>14430.5</v>
      </c>
      <c r="B28" s="143">
        <v>13944.4</v>
      </c>
      <c r="C28" s="140">
        <f t="shared" si="1"/>
        <v>486.10000000000036</v>
      </c>
      <c r="D28" s="133">
        <f t="shared" si="0"/>
        <v>-2.7081367198711487E-3</v>
      </c>
      <c r="E28" s="103"/>
    </row>
    <row r="29" spans="1:5" s="86" customFormat="1" ht="15.75" customHeight="1">
      <c r="A29" s="137">
        <v>14350.48</v>
      </c>
      <c r="B29" s="143">
        <v>13862.64</v>
      </c>
      <c r="C29" s="140">
        <f t="shared" si="1"/>
        <v>487.84000000000015</v>
      </c>
      <c r="D29" s="133">
        <f t="shared" si="0"/>
        <v>8.6167986541419404E-4</v>
      </c>
      <c r="E29" s="103"/>
    </row>
    <row r="30" spans="1:5" s="86" customFormat="1" ht="15.75" customHeight="1">
      <c r="A30" s="137">
        <v>14357.41</v>
      </c>
      <c r="B30" s="143">
        <v>13867.67</v>
      </c>
      <c r="C30" s="140">
        <f t="shared" si="1"/>
        <v>489.73999999999978</v>
      </c>
      <c r="D30" s="133">
        <f t="shared" si="0"/>
        <v>4.7597554470473575E-3</v>
      </c>
      <c r="E30" s="103"/>
    </row>
    <row r="31" spans="1:5" s="86" customFormat="1" ht="15.75" customHeight="1">
      <c r="A31" s="137">
        <v>14315.85</v>
      </c>
      <c r="B31" s="143">
        <v>13822.86</v>
      </c>
      <c r="C31" s="140">
        <f t="shared" si="1"/>
        <v>492.98999999999978</v>
      </c>
      <c r="D31" s="133">
        <f t="shared" si="0"/>
        <v>1.1427516310368518E-2</v>
      </c>
      <c r="E31" s="103"/>
    </row>
    <row r="32" spans="1:5" s="86" customFormat="1" ht="15.75" customHeight="1">
      <c r="A32" s="137">
        <v>14430.75</v>
      </c>
      <c r="B32" s="143">
        <v>13945.09</v>
      </c>
      <c r="C32" s="140">
        <f t="shared" si="1"/>
        <v>485.65999999999985</v>
      </c>
      <c r="D32" s="133">
        <f t="shared" si="0"/>
        <v>-3.6108489598295204E-3</v>
      </c>
      <c r="E32" s="103"/>
    </row>
    <row r="33" spans="1:7" s="86" customFormat="1" ht="15.75" customHeight="1">
      <c r="A33" s="137">
        <v>14461.01</v>
      </c>
      <c r="B33" s="143">
        <v>13971.1</v>
      </c>
      <c r="C33" s="140">
        <f t="shared" si="1"/>
        <v>489.90999999999985</v>
      </c>
      <c r="D33" s="133">
        <f t="shared" si="0"/>
        <v>5.1085306306673829E-3</v>
      </c>
      <c r="E33" s="103"/>
    </row>
    <row r="34" spans="1:7" s="86" customFormat="1" ht="16.5" customHeight="1" thickBot="1">
      <c r="A34" s="138">
        <v>14245.5</v>
      </c>
      <c r="B34" s="144">
        <v>13756.47</v>
      </c>
      <c r="C34" s="141">
        <f>A34-B34</f>
        <v>489.03000000000065</v>
      </c>
      <c r="D34" s="134">
        <f t="shared" si="0"/>
        <v>3.3031061507543718E-3</v>
      </c>
      <c r="E34" s="103"/>
    </row>
    <row r="35" spans="1:7" s="86" customFormat="1" ht="16.5" customHeight="1" thickBot="1">
      <c r="C35" s="104"/>
      <c r="D35" s="103"/>
      <c r="E35" s="105"/>
    </row>
    <row r="36" spans="1:7" s="86" customFormat="1" ht="16.5" customHeight="1" thickBot="1">
      <c r="B36" s="106" t="s">
        <v>72</v>
      </c>
      <c r="C36" s="107">
        <f>SUM(C15:C35)</f>
        <v>9748.4</v>
      </c>
      <c r="D36" s="108"/>
      <c r="E36" s="104"/>
    </row>
    <row r="37" spans="1:7" s="86" customFormat="1" ht="17.25" customHeight="1" thickBot="1">
      <c r="B37" s="106" t="s">
        <v>32</v>
      </c>
      <c r="C37" s="109">
        <f>AVERAGE(C15:C35)</f>
        <v>487.41999999999996</v>
      </c>
      <c r="E37" s="110"/>
    </row>
    <row r="38" spans="1:7" s="86" customFormat="1" ht="17.25" customHeight="1" thickBot="1">
      <c r="A38" s="94"/>
      <c r="B38" s="111"/>
      <c r="D38" s="112"/>
      <c r="E38" s="110"/>
    </row>
    <row r="39" spans="1:7" s="86" customFormat="1" ht="33.75" customHeight="1" thickBot="1">
      <c r="B39" s="113" t="s">
        <v>32</v>
      </c>
      <c r="C39" s="101" t="s">
        <v>73</v>
      </c>
      <c r="D39" s="114"/>
      <c r="G39" s="112"/>
    </row>
    <row r="40" spans="1:7" s="86" customFormat="1" ht="17.25" customHeight="1" thickBot="1">
      <c r="B40" s="115">
        <f>C37</f>
        <v>487.41999999999996</v>
      </c>
      <c r="C40" s="116">
        <f>-IF(C37&lt;=80,10%,IF(C37&lt;250,7.5%,5%))</f>
        <v>-0.05</v>
      </c>
      <c r="D40" s="117">
        <f>IF(C37&lt;=80,C37*0.9,IF(C37&lt;250,C37*0.925,C37*0.95))</f>
        <v>463.04899999999992</v>
      </c>
    </row>
    <row r="41" spans="1:7" s="86" customFormat="1" ht="17.25" customHeight="1" thickBot="1">
      <c r="B41" s="118"/>
      <c r="C41" s="119">
        <f>IF(C37&lt;=80, 10%, IF(C37&lt;250, 7.5%, 5%))</f>
        <v>0.05</v>
      </c>
      <c r="D41" s="117">
        <f>IF(C37&lt;=80, C37*1.1, IF(C37&lt;250, C37*1.075, C37*1.05))</f>
        <v>511.791</v>
      </c>
    </row>
    <row r="42" spans="1:7" s="86" customFormat="1" ht="16.5" customHeight="1" thickBot="1">
      <c r="A42" s="120"/>
      <c r="B42" s="121"/>
      <c r="C42" s="94"/>
      <c r="D42" s="122"/>
      <c r="E42" s="94"/>
      <c r="F42" s="98"/>
    </row>
    <row r="43" spans="1:7" s="86" customFormat="1" ht="16.5" customHeight="1">
      <c r="A43" s="94"/>
      <c r="B43" s="123" t="s">
        <v>74</v>
      </c>
      <c r="C43" s="123"/>
      <c r="D43" s="124" t="s">
        <v>75</v>
      </c>
      <c r="E43" s="125"/>
      <c r="F43" s="124" t="s">
        <v>76</v>
      </c>
    </row>
    <row r="44" spans="1:7" s="86" customFormat="1" ht="34.5" customHeight="1">
      <c r="A44" s="95" t="s">
        <v>56</v>
      </c>
      <c r="B44" s="145" t="s">
        <v>81</v>
      </c>
      <c r="C44" s="94"/>
      <c r="D44" s="129">
        <v>42461</v>
      </c>
      <c r="E44" s="94"/>
      <c r="F44" s="126"/>
    </row>
    <row r="45" spans="1:7" s="86" customFormat="1" ht="34.5" customHeight="1">
      <c r="A45" s="95" t="s">
        <v>77</v>
      </c>
      <c r="B45" s="127" t="s">
        <v>78</v>
      </c>
      <c r="C45" s="128"/>
      <c r="D45" s="129"/>
      <c r="E45" s="94"/>
      <c r="F45" s="130"/>
    </row>
  </sheetData>
  <sheetProtection formatCells="0" formatColumns="0" formatRows="0" insertColumns="0" insertRows="0" insertHyperlinks="0" deleteColumns="0" deleteRows="0" sort="0" autoFilter="0" pivotTables="0"/>
  <mergeCells count="12">
    <mergeCell ref="A9:B9"/>
    <mergeCell ref="A10:B10"/>
    <mergeCell ref="A12:B12"/>
    <mergeCell ref="A13:B13"/>
    <mergeCell ref="D13:E13"/>
    <mergeCell ref="B40:B41"/>
    <mergeCell ref="A2:F2"/>
    <mergeCell ref="A3:F3"/>
    <mergeCell ref="A5:B5"/>
    <mergeCell ref="A6:B6"/>
    <mergeCell ref="A7:B7"/>
    <mergeCell ref="A8:B8"/>
  </mergeCells>
  <conditionalFormatting sqref="D15">
    <cfRule type="cellIs" dxfId="20" priority="21" operator="notBetween">
      <formula>IF(C37&lt;=80,-10.5%,IF(C37&lt;250,-7.5%,-5.5%))</formula>
      <formula>IF(C37&lt;=80,10.5%, IF(C37&lt;250,7.5%, C37*5.5%))</formula>
    </cfRule>
  </conditionalFormatting>
  <conditionalFormatting sqref="D16">
    <cfRule type="cellIs" dxfId="19" priority="20" operator="notBetween">
      <formula>IF(C37&lt;=80,-10.5%,IF(C37&lt;250,-7.5%,-5.5%))</formula>
      <formula>IF(C37&lt;=80,10.5%, IF(C37&lt;250,7.5%, C37*5.5%))</formula>
    </cfRule>
  </conditionalFormatting>
  <conditionalFormatting sqref="D17">
    <cfRule type="cellIs" dxfId="18" priority="19" operator="notBetween">
      <formula>IF(C37&lt;=80,-10.5%,IF(C37&lt;250,-7.5%,-5.5%))</formula>
      <formula>IF(C37&lt;=80,10.5%, IF(C37&lt;250,7.5%, C37*5.5%))</formula>
    </cfRule>
  </conditionalFormatting>
  <conditionalFormatting sqref="D18">
    <cfRule type="cellIs" dxfId="17" priority="18" operator="notBetween">
      <formula>IF(C37&lt;=80,-10.5%,IF(C37&lt;250,-7.5%,-5.5%))</formula>
      <formula>IF(C37&lt;=80,10.5%, IF(C37&lt;250,7.5%, C37*5.5%))</formula>
    </cfRule>
  </conditionalFormatting>
  <conditionalFormatting sqref="D19">
    <cfRule type="cellIs" dxfId="16" priority="17" operator="notBetween">
      <formula>IF(C37&lt;=80,-10.5%,IF(C37&lt;250,-7.5%,-5.5%))</formula>
      <formula>IF(C37&lt;=80,10.5%, IF(C37&lt;250,7.5%, C37*5.5%))</formula>
    </cfRule>
  </conditionalFormatting>
  <conditionalFormatting sqref="D20">
    <cfRule type="cellIs" dxfId="15" priority="16" operator="notBetween">
      <formula>IF(C37&lt;=80,-10.5%,IF(C37&lt;250,-7.5%,-5.5%))</formula>
      <formula>IF(C37&lt;=80,10.5%, IF(C37&lt;250,7.5%, C37*5.5%))</formula>
    </cfRule>
  </conditionalFormatting>
  <conditionalFormatting sqref="D21">
    <cfRule type="cellIs" dxfId="14" priority="15" operator="notBetween">
      <formula>IF(C37&lt;=80,-10.5%,IF(C37&lt;250,-7.5%,-5.5%))</formula>
      <formula>IF(C37&lt;=80,10.5%, IF(C37&lt;250,7.5%, C37*5.5%))</formula>
    </cfRule>
  </conditionalFormatting>
  <conditionalFormatting sqref="D22">
    <cfRule type="cellIs" dxfId="13" priority="14" operator="notBetween">
      <formula>IF(C37&lt;=80,-10.5%,IF(C37&lt;250,-7.5%,-5.5%))</formula>
      <formula>IF(C37&lt;=80,10.5%, IF(C37&lt;250,7.5%, C37*5.5%))</formula>
    </cfRule>
  </conditionalFormatting>
  <conditionalFormatting sqref="D23">
    <cfRule type="cellIs" dxfId="12" priority="13" operator="notBetween">
      <formula>IF(C37&lt;=80,-10.5%,IF(C37&lt;250,-7.5%,-5.5%))</formula>
      <formula>IF(C37&lt;=80,10.5%, IF(C37&lt;250,7.5%, C37*5.5%))</formula>
    </cfRule>
  </conditionalFormatting>
  <conditionalFormatting sqref="D24">
    <cfRule type="cellIs" dxfId="11" priority="12" operator="notBetween">
      <formula>IF(C37&lt;=80,-10.5%,IF(C37&lt;250,-7.5%,-5.5%))</formula>
      <formula>IF(C37&lt;=80,10.5%, IF(C37&lt;250,7.5%, C37*5.5%))</formula>
    </cfRule>
  </conditionalFormatting>
  <conditionalFormatting sqref="D25">
    <cfRule type="cellIs" dxfId="10" priority="11" operator="notBetween">
      <formula>IF(C37&lt;=80,-10.5%,IF(C37&lt;250,-7.5%,-5.5%))</formula>
      <formula>IF(C37&lt;=80,10.5%, IF(C37&lt;250,7.5%, C37*5.5%))</formula>
    </cfRule>
  </conditionalFormatting>
  <conditionalFormatting sqref="D26">
    <cfRule type="cellIs" dxfId="9" priority="10" operator="notBetween">
      <formula>IF(C37&lt;=80,-10.5%,IF(C37&lt;250,-7.5%,-5.5%))</formula>
      <formula>IF(C37&lt;=80,10.5%, IF(C37&lt;250,7.5%, C37*5.5%))</formula>
    </cfRule>
  </conditionalFormatting>
  <conditionalFormatting sqref="D27">
    <cfRule type="cellIs" dxfId="8" priority="9" operator="notBetween">
      <formula>IF(C37&lt;=80,-10.5%,IF(C37&lt;250,-7.5%,-5.5%))</formula>
      <formula>IF(C37&lt;=80,10.5%, IF(C37&lt;250,7.5%, C37*5.5%))</formula>
    </cfRule>
  </conditionalFormatting>
  <conditionalFormatting sqref="D28">
    <cfRule type="cellIs" dxfId="7" priority="8" operator="notBetween">
      <formula>IF(C37&lt;=80,-10.5%,IF(C37&lt;250,-7.5%,-5.5%))</formula>
      <formula>IF(C37&lt;=80,10.5%, IF(C37&lt;250,7.5%, C37*5.5%))</formula>
    </cfRule>
  </conditionalFormatting>
  <conditionalFormatting sqref="D29">
    <cfRule type="cellIs" dxfId="6" priority="7" operator="notBetween">
      <formula>IF(C37&lt;=80,-10.5%,IF(C37&lt;250,-7.5%,-5.5%))</formula>
      <formula>IF(C37&lt;=80,10.5%, IF(C37&lt;250,7.5%, C37*5.5%))</formula>
    </cfRule>
  </conditionalFormatting>
  <conditionalFormatting sqref="D30:D33">
    <cfRule type="cellIs" dxfId="5" priority="6" operator="notBetween">
      <formula>IF(C37&lt;=80,-10.5%,IF(C37&lt;250,-7.5%,-5.5%))</formula>
      <formula>IF(C37&lt;=80,10.5%, IF(C37&lt;250,7.5%, C37*5.5%))</formula>
    </cfRule>
  </conditionalFormatting>
  <conditionalFormatting sqref="D31">
    <cfRule type="cellIs" dxfId="4" priority="5" operator="notBetween">
      <formula>IF(C37&lt;=80,-10.5%,IF(C37&lt;250,-7.5%,-5.5%))</formula>
      <formula>IF(C37&lt;=80,10.5%, IF(C37&lt;250,7.5%, C37*5.5%))</formula>
    </cfRule>
  </conditionalFormatting>
  <conditionalFormatting sqref="D32">
    <cfRule type="cellIs" dxfId="3" priority="4" operator="notBetween">
      <formula>IF(C37&lt;=80,-10.5%,IF(C37&lt;250,-7.5%,-5.5%))</formula>
      <formula>IF(C37&lt;=80,10.5%, IF(C37&lt;250,7.5%, C37*5.5%))</formula>
    </cfRule>
  </conditionalFormatting>
  <conditionalFormatting sqref="D33">
    <cfRule type="cellIs" dxfId="2" priority="3" operator="notBetween">
      <formula>IF(C37&lt;=80,-10.5%,IF(C37&lt;250,-7.5%,-5.5%))</formula>
      <formula>IF(C37&lt;=80,10.5%, IF(C37&lt;250,7.5%, C37*5.5%))</formula>
    </cfRule>
  </conditionalFormatting>
  <conditionalFormatting sqref="D34">
    <cfRule type="cellIs" dxfId="1" priority="2" operator="notBetween">
      <formula>IF(C37&lt;=80,-10.5%,IF(C37&lt;250,-7.5%,-5.5%))</formula>
      <formula>IF(C37&lt;=80,10.5%, IF(C37&lt;250,7.5%, C37*5.5%))</formula>
    </cfRule>
  </conditionalFormatting>
  <conditionalFormatting sqref="D35">
    <cfRule type="cellIs" dxfId="0" priority="1" operator="notBetween">
      <formula>IF(C37&lt;=80,-10.5%,IF(C37&lt;250,-7.5%,-5.5%))</formula>
      <formula>IF(C37&lt;=80,10.5%, IF(C37&lt;250,7.5%, C37*5.5%))</formula>
    </cfRule>
  </conditionalFormatting>
  <pageMargins left="0.75" right="0.75" top="1" bottom="1" header="0.5" footer="0.5"/>
  <pageSetup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Uniformity</vt:lpstr>
      <vt:lpstr>component!Print_Area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2016-04-01T08:26:07Z</cp:lastPrinted>
  <dcterms:created xsi:type="dcterms:W3CDTF">2003-03-12T11:08:53Z</dcterms:created>
  <dcterms:modified xsi:type="dcterms:W3CDTF">2016-04-01T08:30:35Z</dcterms:modified>
</cp:coreProperties>
</file>