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5"/>
  </bookViews>
  <sheets>
    <sheet name="SST (2)" sheetId="6" r:id="rId1"/>
    <sheet name="SST (3)" sheetId="7" r:id="rId2"/>
    <sheet name="RD" sheetId="2" r:id="rId3"/>
    <sheet name="amoxicillin Trihydrate " sheetId="3" r:id="rId4"/>
    <sheet name="amoxicillin Trihydrate  (2)" sheetId="4" r:id="rId5"/>
    <sheet name="amoxicillin Trihydrate  (1)" sheetId="5" r:id="rId6"/>
  </sheets>
  <definedNames>
    <definedName name="_xlnm.Print_Area" localSheetId="3">'amoxicillin Trihydrate '!$A$1:$H$135</definedName>
    <definedName name="_xlnm.Print_Area" localSheetId="5">'amoxicillin Trihydrate  (1)'!$A$1:$H$135</definedName>
    <definedName name="_xlnm.Print_Area" localSheetId="4">'amoxicillin Trihydrate  (2)'!$A$1:$H$135</definedName>
  </definedNames>
  <calcPr calcId="145621"/>
</workbook>
</file>

<file path=xl/calcChain.xml><?xml version="1.0" encoding="utf-8"?>
<calcChain xmlns="http://schemas.openxmlformats.org/spreadsheetml/2006/main">
  <c r="H123" i="5" l="1"/>
  <c r="H122" i="5"/>
  <c r="H121" i="5"/>
  <c r="H120" i="5"/>
  <c r="H74" i="4"/>
  <c r="H76" i="4"/>
  <c r="H75" i="4"/>
  <c r="H128" i="3"/>
  <c r="H130" i="3"/>
  <c r="H129" i="3"/>
  <c r="H119" i="3"/>
  <c r="H118" i="3"/>
  <c r="H117" i="3"/>
  <c r="H116" i="3"/>
  <c r="B30" i="7" l="1"/>
  <c r="C30" i="7"/>
  <c r="D30" i="7"/>
  <c r="E30" i="7"/>
  <c r="B31" i="7"/>
  <c r="B32" i="7"/>
  <c r="B51" i="7"/>
  <c r="C51" i="7"/>
  <c r="D51" i="7"/>
  <c r="E51" i="7"/>
  <c r="B52" i="7"/>
  <c r="B53" i="7"/>
  <c r="B30" i="6"/>
  <c r="C30" i="6"/>
  <c r="D30" i="6"/>
  <c r="E30" i="6"/>
  <c r="B31" i="6"/>
  <c r="B32" i="6"/>
  <c r="B51" i="6"/>
  <c r="C51" i="6"/>
  <c r="D51" i="6"/>
  <c r="E51" i="6"/>
  <c r="B52" i="6"/>
  <c r="B53" i="6"/>
  <c r="H119" i="5" l="1"/>
  <c r="C132" i="5"/>
  <c r="H127" i="5"/>
  <c r="G127" i="5"/>
  <c r="B124" i="5"/>
  <c r="G123" i="5"/>
  <c r="G119" i="5"/>
  <c r="B113" i="5"/>
  <c r="E111" i="5"/>
  <c r="B110" i="5"/>
  <c r="B100" i="5"/>
  <c r="D103" i="5" s="1"/>
  <c r="F97" i="5"/>
  <c r="D97" i="5"/>
  <c r="G96" i="5"/>
  <c r="E96" i="5"/>
  <c r="B89" i="5"/>
  <c r="F99" i="5" s="1"/>
  <c r="F100" i="5" s="1"/>
  <c r="F101" i="5" s="1"/>
  <c r="B85" i="5"/>
  <c r="B82" i="5"/>
  <c r="C78" i="5"/>
  <c r="H73" i="5"/>
  <c r="G73" i="5"/>
  <c r="B70" i="5"/>
  <c r="H69" i="5"/>
  <c r="G69" i="5"/>
  <c r="H65" i="5"/>
  <c r="G65" i="5"/>
  <c r="B59" i="5"/>
  <c r="E57" i="5"/>
  <c r="B56" i="5"/>
  <c r="B46" i="5"/>
  <c r="D49" i="5" s="1"/>
  <c r="F45" i="5"/>
  <c r="F46" i="5" s="1"/>
  <c r="F47" i="5" s="1"/>
  <c r="F43" i="5"/>
  <c r="D43" i="5"/>
  <c r="G42" i="5"/>
  <c r="E42" i="5"/>
  <c r="B35" i="5"/>
  <c r="D45" i="5" s="1"/>
  <c r="D46" i="5" s="1"/>
  <c r="D47" i="5" s="1"/>
  <c r="B31" i="5"/>
  <c r="G40" i="5" l="1"/>
  <c r="G39" i="5"/>
  <c r="D50" i="5"/>
  <c r="E41" i="5"/>
  <c r="E39" i="5"/>
  <c r="E40" i="5"/>
  <c r="G41" i="5"/>
  <c r="G95" i="5"/>
  <c r="G93" i="5"/>
  <c r="D104" i="5"/>
  <c r="G94" i="5"/>
  <c r="D99" i="5"/>
  <c r="D100" i="5" s="1"/>
  <c r="D101" i="5" s="1"/>
  <c r="H127" i="3"/>
  <c r="H65" i="3"/>
  <c r="H69" i="3"/>
  <c r="E93" i="3"/>
  <c r="E94" i="3"/>
  <c r="E95" i="3"/>
  <c r="E96" i="3"/>
  <c r="C132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F99" i="4"/>
  <c r="F100" i="4" s="1"/>
  <c r="F101" i="4" s="1"/>
  <c r="G96" i="4"/>
  <c r="B89" i="4"/>
  <c r="D99" i="4" s="1"/>
  <c r="D100" i="4" s="1"/>
  <c r="D101" i="4" s="1"/>
  <c r="B85" i="4"/>
  <c r="B82" i="4"/>
  <c r="C78" i="4"/>
  <c r="G73" i="4"/>
  <c r="B70" i="4"/>
  <c r="H69" i="4"/>
  <c r="G69" i="4"/>
  <c r="H65" i="4"/>
  <c r="G65" i="4"/>
  <c r="B59" i="4"/>
  <c r="E57" i="4"/>
  <c r="B56" i="4"/>
  <c r="B46" i="4"/>
  <c r="D49" i="4" s="1"/>
  <c r="F45" i="4"/>
  <c r="F46" i="4" s="1"/>
  <c r="F47" i="4" s="1"/>
  <c r="D45" i="4"/>
  <c r="D46" i="4" s="1"/>
  <c r="D47" i="4" s="1"/>
  <c r="F43" i="4"/>
  <c r="D43" i="4"/>
  <c r="G42" i="4"/>
  <c r="E42" i="4"/>
  <c r="B35" i="4"/>
  <c r="B31" i="4"/>
  <c r="G97" i="5" l="1"/>
  <c r="G43" i="5"/>
  <c r="E95" i="5"/>
  <c r="E93" i="5"/>
  <c r="E94" i="5"/>
  <c r="D53" i="5"/>
  <c r="E43" i="5"/>
  <c r="D51" i="5"/>
  <c r="G95" i="4"/>
  <c r="G93" i="4"/>
  <c r="D104" i="4"/>
  <c r="G94" i="4"/>
  <c r="E40" i="4"/>
  <c r="G39" i="4"/>
  <c r="D50" i="4"/>
  <c r="E41" i="4"/>
  <c r="E39" i="4"/>
  <c r="G40" i="4"/>
  <c r="G41" i="4"/>
  <c r="B82" i="3"/>
  <c r="C132" i="3"/>
  <c r="G127" i="3"/>
  <c r="B124" i="3"/>
  <c r="G123" i="3"/>
  <c r="H123" i="3" s="1"/>
  <c r="G119" i="3"/>
  <c r="B113" i="3"/>
  <c r="E111" i="3"/>
  <c r="B110" i="3"/>
  <c r="B100" i="3"/>
  <c r="D103" i="3" s="1"/>
  <c r="F97" i="3"/>
  <c r="D97" i="3"/>
  <c r="G96" i="3"/>
  <c r="B89" i="3"/>
  <c r="F99" i="3" s="1"/>
  <c r="F100" i="3" s="1"/>
  <c r="F101" i="3" s="1"/>
  <c r="B85" i="3"/>
  <c r="C78" i="3"/>
  <c r="H73" i="3"/>
  <c r="G73" i="3"/>
  <c r="B70" i="3"/>
  <c r="G69" i="3"/>
  <c r="G65" i="3"/>
  <c r="B59" i="3"/>
  <c r="E57" i="3"/>
  <c r="B56" i="3"/>
  <c r="B46" i="3"/>
  <c r="D49" i="3" s="1"/>
  <c r="D50" i="3" s="1"/>
  <c r="D45" i="3"/>
  <c r="D46" i="3" s="1"/>
  <c r="F43" i="3"/>
  <c r="D43" i="3"/>
  <c r="G42" i="3"/>
  <c r="E42" i="3"/>
  <c r="B35" i="3"/>
  <c r="F45" i="3" s="1"/>
  <c r="B31" i="3"/>
  <c r="D33" i="2"/>
  <c r="C33" i="2"/>
  <c r="B33" i="2"/>
  <c r="D52" i="5" l="1"/>
  <c r="D107" i="5"/>
  <c r="D105" i="5"/>
  <c r="E97" i="5"/>
  <c r="G43" i="4"/>
  <c r="D105" i="4"/>
  <c r="D107" i="4"/>
  <c r="E43" i="4"/>
  <c r="D51" i="4"/>
  <c r="D53" i="4"/>
  <c r="G97" i="4"/>
  <c r="C35" i="2"/>
  <c r="C37" i="2"/>
  <c r="C39" i="2" s="1"/>
  <c r="F46" i="3"/>
  <c r="G40" i="3" s="1"/>
  <c r="G94" i="3"/>
  <c r="G95" i="3"/>
  <c r="G93" i="3"/>
  <c r="D104" i="3"/>
  <c r="D47" i="3"/>
  <c r="E41" i="3"/>
  <c r="E39" i="3"/>
  <c r="E40" i="3"/>
  <c r="D99" i="3"/>
  <c r="D100" i="3" s="1"/>
  <c r="D101" i="3" s="1"/>
  <c r="B58" i="3" l="1"/>
  <c r="B58" i="5"/>
  <c r="B58" i="4"/>
  <c r="D106" i="5"/>
  <c r="D52" i="4"/>
  <c r="G117" i="4"/>
  <c r="H117" i="4" s="1"/>
  <c r="G125" i="4"/>
  <c r="H125" i="4" s="1"/>
  <c r="G122" i="4"/>
  <c r="H122" i="4" s="1"/>
  <c r="G120" i="4"/>
  <c r="H120" i="4" s="1"/>
  <c r="G118" i="4"/>
  <c r="H118" i="4" s="1"/>
  <c r="G116" i="4"/>
  <c r="H116" i="4" s="1"/>
  <c r="G126" i="4"/>
  <c r="H126" i="4" s="1"/>
  <c r="G121" i="4"/>
  <c r="H121" i="4" s="1"/>
  <c r="G124" i="4"/>
  <c r="H124" i="4" s="1"/>
  <c r="D106" i="4"/>
  <c r="G41" i="3"/>
  <c r="B112" i="3"/>
  <c r="D113" i="3" s="1"/>
  <c r="D59" i="3"/>
  <c r="B71" i="3" s="1"/>
  <c r="F47" i="3"/>
  <c r="G39" i="3"/>
  <c r="D51" i="3" s="1"/>
  <c r="G97" i="3"/>
  <c r="E43" i="3"/>
  <c r="D59" i="5" l="1"/>
  <c r="B112" i="5"/>
  <c r="D113" i="5" s="1"/>
  <c r="B112" i="4"/>
  <c r="D113" i="4" s="1"/>
  <c r="B125" i="4" s="1"/>
  <c r="D59" i="4"/>
  <c r="H128" i="4"/>
  <c r="H130" i="4"/>
  <c r="D53" i="3"/>
  <c r="B125" i="3"/>
  <c r="G62" i="3"/>
  <c r="H62" i="3" s="1"/>
  <c r="G63" i="3"/>
  <c r="H63" i="3" s="1"/>
  <c r="G43" i="3"/>
  <c r="G71" i="3"/>
  <c r="H71" i="3" s="1"/>
  <c r="G68" i="3"/>
  <c r="H68" i="3" s="1"/>
  <c r="G66" i="3"/>
  <c r="H66" i="3" s="1"/>
  <c r="G64" i="3"/>
  <c r="H64" i="3" s="1"/>
  <c r="G72" i="3"/>
  <c r="H72" i="3" s="1"/>
  <c r="G67" i="3"/>
  <c r="H67" i="3" s="1"/>
  <c r="G70" i="3"/>
  <c r="H70" i="3" s="1"/>
  <c r="D52" i="3"/>
  <c r="D107" i="3"/>
  <c r="D105" i="3"/>
  <c r="G117" i="3" s="1"/>
  <c r="E97" i="3"/>
  <c r="B71" i="4" l="1"/>
  <c r="G62" i="4"/>
  <c r="H62" i="4" s="1"/>
  <c r="G72" i="4"/>
  <c r="G68" i="4"/>
  <c r="H68" i="4" s="1"/>
  <c r="G71" i="4"/>
  <c r="G70" i="4"/>
  <c r="G67" i="4"/>
  <c r="H67" i="4" s="1"/>
  <c r="G66" i="4"/>
  <c r="H66" i="4" s="1"/>
  <c r="G63" i="4"/>
  <c r="H63" i="4" s="1"/>
  <c r="G64" i="4"/>
  <c r="H64" i="4" s="1"/>
  <c r="B71" i="5"/>
  <c r="G63" i="5"/>
  <c r="H63" i="5" s="1"/>
  <c r="G72" i="5"/>
  <c r="H72" i="5" s="1"/>
  <c r="G67" i="5"/>
  <c r="H67" i="5" s="1"/>
  <c r="G62" i="5"/>
  <c r="H62" i="5" s="1"/>
  <c r="G71" i="5"/>
  <c r="H71" i="5" s="1"/>
  <c r="G70" i="5"/>
  <c r="H70" i="5" s="1"/>
  <c r="G66" i="5"/>
  <c r="H66" i="5" s="1"/>
  <c r="G68" i="5"/>
  <c r="H68" i="5" s="1"/>
  <c r="G64" i="5"/>
  <c r="H64" i="5" s="1"/>
  <c r="B125" i="5"/>
  <c r="G125" i="5"/>
  <c r="H125" i="5" s="1"/>
  <c r="G116" i="5"/>
  <c r="H116" i="5" s="1"/>
  <c r="G126" i="5"/>
  <c r="H126" i="5" s="1"/>
  <c r="G122" i="5"/>
  <c r="G121" i="5"/>
  <c r="G124" i="5"/>
  <c r="H124" i="5" s="1"/>
  <c r="G117" i="5"/>
  <c r="H117" i="5" s="1"/>
  <c r="G120" i="5"/>
  <c r="G118" i="5"/>
  <c r="H118" i="5" s="1"/>
  <c r="G132" i="4"/>
  <c r="H129" i="4"/>
  <c r="G116" i="3"/>
  <c r="G126" i="3"/>
  <c r="H126" i="3" s="1"/>
  <c r="G121" i="3"/>
  <c r="H121" i="3" s="1"/>
  <c r="G124" i="3"/>
  <c r="H124" i="3" s="1"/>
  <c r="D106" i="3"/>
  <c r="G125" i="3"/>
  <c r="H125" i="3" s="1"/>
  <c r="G122" i="3"/>
  <c r="H122" i="3" s="1"/>
  <c r="G120" i="3"/>
  <c r="H120" i="3" s="1"/>
  <c r="G118" i="3"/>
  <c r="H74" i="3"/>
  <c r="H76" i="3"/>
  <c r="H128" i="5" l="1"/>
  <c r="H130" i="5"/>
  <c r="H76" i="5"/>
  <c r="H74" i="5"/>
  <c r="H75" i="3"/>
  <c r="G78" i="3"/>
  <c r="G78" i="5" l="1"/>
  <c r="H75" i="5"/>
  <c r="G78" i="4"/>
  <c r="H129" i="5"/>
  <c r="G132" i="5"/>
  <c r="G132" i="3"/>
</calcChain>
</file>

<file path=xl/sharedStrings.xml><?xml version="1.0" encoding="utf-8"?>
<sst xmlns="http://schemas.openxmlformats.org/spreadsheetml/2006/main" count="637" uniqueCount="118">
  <si>
    <t>HPLC System Suitability Report</t>
  </si>
  <si>
    <t>Analysis Data</t>
  </si>
  <si>
    <t>Sample(s)</t>
  </si>
  <si>
    <t>Reference Substance:</t>
  </si>
  <si>
    <t>ALIMOX DRY SYRUP</t>
  </si>
  <si>
    <t>% age Purity:</t>
  </si>
  <si>
    <t>Weight (mg):</t>
  </si>
  <si>
    <t>Amoxicillin Trihydrate BP</t>
  </si>
  <si>
    <t>Standard Conc (mg/mL):</t>
  </si>
  <si>
    <t>Each 5 mL of reconsitituted suspension contains Amoxycillin trihydrate B.P. equivalent to 125 mg of Amoxycillin.</t>
  </si>
  <si>
    <t>2016-01-29 09:08:30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</si>
  <si>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</si>
  <si>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</si>
  <si>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</si>
  <si>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</si>
  <si>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</si>
  <si>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</si>
  <si>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</si>
  <si>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</si>
  <si>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</si>
  <si>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</si>
  <si>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</si>
  <si>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</si>
  <si>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</si>
  <si>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</si>
  <si>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</si>
  <si>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</si>
  <si>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</si>
  <si>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</si>
  <si>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</si>
  <si>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</si>
  <si>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</si>
  <si>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</si>
  <si>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</si>
  <si>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</si>
  <si>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</si>
  <si>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</si>
  <si>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</si>
  <si>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</si>
  <si>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</si>
  <si>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</si>
  <si>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</si>
  <si>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</si>
  <si>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</si>
  <si>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</si>
  <si>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</si>
  <si>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</si>
  <si>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</si>
  <si>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</si>
  <si>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</si>
  <si>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</si>
  <si>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</si>
  <si>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</si>
  <si>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</si>
  <si>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</si>
  <si>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</si>
  <si>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</si>
  <si>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</si>
  <si>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</si>
  <si>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</si>
  <si>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</si>
  <si>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</si>
  <si>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</si>
  <si>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</si>
  <si>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</si>
  <si>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</si>
  <si>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</si>
  <si>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</si>
  <si>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</si>
  <si>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</si>
  <si>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</si>
  <si>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</si>
  <si>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</si>
  <si>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</si>
  <si>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</si>
  <si>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</si>
  <si>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</si>
  <si>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</si>
  <si>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</si>
  <si>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</si>
  <si>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</si>
  <si>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</si>
  <si>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</si>
  <si>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</si>
  <si>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</si>
  <si>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</si>
  <si>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</si>
  <si>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</si>
  <si>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</si>
  <si>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</si>
  <si>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</si>
  <si>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</si>
  <si>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</si>
  <si>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</si>
  <si>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</si>
  <si>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</si>
  <si>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</si>
  <si>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</si>
  <si>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</si>
  <si>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</si>
  <si>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</si>
  <si>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</si>
  <si>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</si>
  <si>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</si>
  <si>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</si>
  <si>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</si>
  <si>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</si>
  <si>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</si>
  <si>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</si>
  <si>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</si>
  <si>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</si>
  <si>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NQCL-WRS-A1-3</t>
  </si>
  <si>
    <t>ERIC MUTUA</t>
  </si>
  <si>
    <t>Amoxicillin</t>
  </si>
  <si>
    <t>Assay 2</t>
  </si>
  <si>
    <t>Assay 3</t>
  </si>
  <si>
    <t>Assay 1</t>
  </si>
  <si>
    <t>NDQD201601725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</si>
</sst>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000000000000000%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2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9" xfId="0" applyFont="1" applyFill="1" applyBorder="1" applyAlignment="1">
      <alignment horizontal="left" vertical="center" wrapText="1"/>
    </xf>
    <xf numFmtId="175" fontId="20" fillId="6" borderId="49" xfId="0" applyNumberFormat="1" applyFont="1" applyFill="1" applyBorder="1" applyAlignment="1">
      <alignment horizontal="center"/>
    </xf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10" fontId="13" fillId="2" borderId="52" xfId="0" applyNumberFormat="1" applyFont="1" applyFill="1" applyBorder="1" applyAlignment="1">
      <alignment horizontal="center" vertical="center"/>
    </xf>
    <xf numFmtId="10" fontId="13" fillId="2" borderId="53" xfId="0" applyNumberFormat="1" applyFont="1" applyFill="1" applyBorder="1" applyAlignment="1">
      <alignment horizontal="center" vertical="center"/>
    </xf>
    <xf numFmtId="10" fontId="13" fillId="2" borderId="54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23" fillId="2" borderId="0" xfId="1" applyFill="1"/>
    <xf numFmtId="0" fontId="2" fillId="2" borderId="0" xfId="1" applyFont="1" applyFill="1"/>
    <xf numFmtId="0" fontId="2" fillId="2" borderId="11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5" fillId="2" borderId="0" xfId="1" applyFont="1" applyFill="1"/>
    <xf numFmtId="0" fontId="6" fillId="2" borderId="0" xfId="1" applyFont="1" applyFill="1"/>
    <xf numFmtId="0" fontId="6" fillId="2" borderId="8" xfId="1" applyFont="1" applyFill="1" applyBorder="1"/>
    <xf numFmtId="0" fontId="6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2" borderId="5" xfId="1" applyFont="1" applyFill="1" applyBorder="1"/>
    <xf numFmtId="0" fontId="6" fillId="2" borderId="6" xfId="1" applyFont="1" applyFill="1" applyBorder="1"/>
    <xf numFmtId="165" fontId="5" fillId="2" borderId="0" xfId="1" applyNumberFormat="1" applyFont="1" applyFill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2" fontId="5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0" fontId="6" fillId="2" borderId="4" xfId="1" applyFont="1" applyFill="1" applyBorder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10" fontId="13" fillId="2" borderId="56" xfId="0" applyNumberFormat="1" applyFont="1" applyFill="1" applyBorder="1" applyAlignment="1">
      <alignment horizontal="center" vertical="center"/>
    </xf>
    <xf numFmtId="10" fontId="13" fillId="2" borderId="57" xfId="0" applyNumberFormat="1" applyFont="1" applyFill="1" applyBorder="1" applyAlignment="1">
      <alignment horizontal="center" vertical="center"/>
    </xf>
    <xf numFmtId="10" fontId="13" fillId="2" borderId="5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09" customWidth="1"/>
    <col min="2" max="2" width="20.42578125" style="209" customWidth="1"/>
    <col min="3" max="3" width="31.85546875" style="209" customWidth="1"/>
    <col min="4" max="4" width="25.85546875" style="209" customWidth="1"/>
    <col min="5" max="5" width="25.7109375" style="209" customWidth="1"/>
    <col min="6" max="6" width="23.140625" style="209" customWidth="1"/>
    <col min="7" max="7" width="28.42578125" style="209" customWidth="1"/>
    <col min="8" max="8" width="21.5703125" style="209" customWidth="1"/>
    <col min="9" max="9" width="9.140625" style="209" customWidth="1"/>
    <col min="10" max="16384" width="9.140625" style="208"/>
  </cols>
  <sheetData>
    <row r="14" spans="1:6" s="209" customFormat="1" ht="15" customHeight="1" x14ac:dyDescent="0.3">
      <c r="A14" s="251"/>
      <c r="C14" s="250"/>
      <c r="F14" s="250"/>
    </row>
    <row r="15" spans="1:6" s="209" customFormat="1" ht="18.75" customHeight="1" x14ac:dyDescent="0.3">
      <c r="A15" s="252" t="s">
        <v>0</v>
      </c>
      <c r="B15" s="252"/>
      <c r="C15" s="252"/>
      <c r="D15" s="252"/>
      <c r="E15" s="252"/>
    </row>
    <row r="16" spans="1:6" s="209" customFormat="1" ht="16.5" customHeight="1" x14ac:dyDescent="0.3">
      <c r="A16" s="248" t="s">
        <v>1</v>
      </c>
      <c r="B16" s="247" t="s">
        <v>115</v>
      </c>
    </row>
    <row r="17" spans="1:5" s="209" customFormat="1" ht="16.5" customHeight="1" x14ac:dyDescent="0.3">
      <c r="A17" s="245" t="s">
        <v>2</v>
      </c>
      <c r="B17" s="245" t="s">
        <v>4</v>
      </c>
      <c r="D17" s="249"/>
      <c r="E17" s="222"/>
    </row>
    <row r="18" spans="1:5" s="209" customFormat="1" ht="16.5" customHeight="1" x14ac:dyDescent="0.3">
      <c r="A18" s="221" t="s">
        <v>3</v>
      </c>
      <c r="B18" s="245" t="s">
        <v>113</v>
      </c>
      <c r="C18" s="222"/>
      <c r="D18" s="222"/>
      <c r="E18" s="222"/>
    </row>
    <row r="19" spans="1:5" s="209" customFormat="1" ht="16.5" customHeight="1" x14ac:dyDescent="0.3">
      <c r="A19" s="221" t="s">
        <v>5</v>
      </c>
      <c r="B19" s="246">
        <v>87.84</v>
      </c>
      <c r="C19" s="222"/>
      <c r="D19" s="222"/>
      <c r="E19" s="222"/>
    </row>
    <row r="20" spans="1:5" s="209" customFormat="1" ht="16.5" customHeight="1" x14ac:dyDescent="0.3">
      <c r="A20" s="245" t="s">
        <v>6</v>
      </c>
      <c r="B20" s="246">
        <v>28.48</v>
      </c>
      <c r="C20" s="222"/>
      <c r="D20" s="222"/>
      <c r="E20" s="222"/>
    </row>
    <row r="21" spans="1:5" s="209" customFormat="1" ht="16.5" customHeight="1" x14ac:dyDescent="0.3">
      <c r="A21" s="245" t="s">
        <v>8</v>
      </c>
      <c r="B21" s="244">
        <v>1.2</v>
      </c>
      <c r="C21" s="222"/>
      <c r="D21" s="222"/>
      <c r="E21" s="222"/>
    </row>
    <row r="22" spans="1:5" s="209" customFormat="1" ht="15.75" customHeight="1" x14ac:dyDescent="0.25">
      <c r="A22" s="222"/>
      <c r="B22" s="222"/>
      <c r="C22" s="222"/>
      <c r="D22" s="222"/>
      <c r="E22" s="222"/>
    </row>
    <row r="23" spans="1:5" s="209" customFormat="1" ht="16.5" customHeight="1" x14ac:dyDescent="0.3">
      <c r="A23" s="242" t="s">
        <v>11</v>
      </c>
      <c r="B23" s="243" t="s">
        <v>12</v>
      </c>
      <c r="C23" s="242" t="s">
        <v>13</v>
      </c>
      <c r="D23" s="242" t="s">
        <v>14</v>
      </c>
      <c r="E23" s="242" t="s">
        <v>15</v>
      </c>
    </row>
    <row r="24" spans="1:5" s="209" customFormat="1" ht="16.5" customHeight="1" x14ac:dyDescent="0.3">
      <c r="A24" s="238">
        <v>1</v>
      </c>
      <c r="B24" s="240">
        <v>276096140</v>
      </c>
      <c r="C24" s="240">
        <v>7828.2</v>
      </c>
      <c r="D24" s="239">
        <v>0.9</v>
      </c>
      <c r="E24" s="241">
        <v>4.7</v>
      </c>
    </row>
    <row r="25" spans="1:5" s="209" customFormat="1" ht="16.5" customHeight="1" x14ac:dyDescent="0.3">
      <c r="A25" s="238">
        <v>2</v>
      </c>
      <c r="B25" s="240">
        <v>278977140</v>
      </c>
      <c r="C25" s="240">
        <v>7660.3</v>
      </c>
      <c r="D25" s="239">
        <v>0.9</v>
      </c>
      <c r="E25" s="239">
        <v>4.7</v>
      </c>
    </row>
    <row r="26" spans="1:5" s="209" customFormat="1" ht="16.5" customHeight="1" x14ac:dyDescent="0.3">
      <c r="A26" s="238">
        <v>3</v>
      </c>
      <c r="B26" s="240">
        <v>279990939</v>
      </c>
      <c r="C26" s="240">
        <v>7619</v>
      </c>
      <c r="D26" s="239">
        <v>0.9</v>
      </c>
      <c r="E26" s="239">
        <v>4.7</v>
      </c>
    </row>
    <row r="27" spans="1:5" s="209" customFormat="1" ht="16.5" customHeight="1" x14ac:dyDescent="0.3">
      <c r="A27" s="238">
        <v>4</v>
      </c>
      <c r="B27" s="240">
        <v>279822666</v>
      </c>
      <c r="C27" s="240">
        <v>7630.8</v>
      </c>
      <c r="D27" s="239">
        <v>0.9</v>
      </c>
      <c r="E27" s="239">
        <v>4.7</v>
      </c>
    </row>
    <row r="28" spans="1:5" s="209" customFormat="1" ht="16.5" customHeight="1" x14ac:dyDescent="0.3">
      <c r="A28" s="238">
        <v>5</v>
      </c>
      <c r="B28" s="240">
        <v>279225786</v>
      </c>
      <c r="C28" s="240">
        <v>7578.5</v>
      </c>
      <c r="D28" s="239">
        <v>0.9</v>
      </c>
      <c r="E28" s="239">
        <v>4.7</v>
      </c>
    </row>
    <row r="29" spans="1:5" s="209" customFormat="1" ht="16.5" customHeight="1" x14ac:dyDescent="0.3">
      <c r="A29" s="238">
        <v>6</v>
      </c>
      <c r="B29" s="237">
        <v>278177607</v>
      </c>
      <c r="C29" s="237">
        <v>7607.5</v>
      </c>
      <c r="D29" s="236">
        <v>0.9</v>
      </c>
      <c r="E29" s="236">
        <v>4.7</v>
      </c>
    </row>
    <row r="30" spans="1:5" s="209" customFormat="1" ht="16.5" customHeight="1" x14ac:dyDescent="0.3">
      <c r="A30" s="235" t="s">
        <v>16</v>
      </c>
      <c r="B30" s="234">
        <f>AVERAGE(B24:B29)</f>
        <v>278715046.33333331</v>
      </c>
      <c r="C30" s="233">
        <f>AVERAGE(C24:C29)</f>
        <v>7654.05</v>
      </c>
      <c r="D30" s="232">
        <f>AVERAGE(D24:D29)</f>
        <v>0.9</v>
      </c>
      <c r="E30" s="232">
        <f>AVERAGE(E24:E29)</f>
        <v>4.7</v>
      </c>
    </row>
    <row r="31" spans="1:5" s="209" customFormat="1" ht="16.5" customHeight="1" x14ac:dyDescent="0.3">
      <c r="A31" s="231" t="s">
        <v>17</v>
      </c>
      <c r="B31" s="230">
        <f>(STDEV(B24:B29)/B30)</f>
        <v>5.157535429310362E-3</v>
      </c>
      <c r="C31" s="229"/>
      <c r="D31" s="229"/>
      <c r="E31" s="228"/>
    </row>
    <row r="32" spans="1:5" s="209" customFormat="1" ht="16.5" customHeight="1" x14ac:dyDescent="0.3">
      <c r="A32" s="227" t="s">
        <v>18</v>
      </c>
      <c r="B32" s="226">
        <f>COUNT(B24:B29)</f>
        <v>6</v>
      </c>
      <c r="C32" s="225"/>
      <c r="D32" s="224"/>
      <c r="E32" s="223"/>
    </row>
    <row r="33" spans="1:5" s="209" customFormat="1" ht="15.75" customHeight="1" x14ac:dyDescent="0.25">
      <c r="A33" s="222"/>
      <c r="B33" s="222"/>
      <c r="C33" s="222"/>
      <c r="D33" s="222"/>
      <c r="E33" s="222"/>
    </row>
    <row r="34" spans="1:5" s="209" customFormat="1" ht="16.5" customHeight="1" x14ac:dyDescent="0.3">
      <c r="A34" s="221" t="s">
        <v>19</v>
      </c>
      <c r="B34" s="220" t="s">
        <v>20</v>
      </c>
      <c r="C34" s="219"/>
      <c r="D34" s="219"/>
      <c r="E34" s="219"/>
    </row>
    <row r="35" spans="1:5" s="209" customFormat="1" ht="16.5" customHeight="1" x14ac:dyDescent="0.3">
      <c r="A35" s="221"/>
      <c r="B35" s="220" t="s">
        <v>21</v>
      </c>
      <c r="C35" s="219"/>
      <c r="D35" s="219"/>
      <c r="E35" s="219"/>
    </row>
    <row r="36" spans="1:5" s="209" customFormat="1" ht="16.5" customHeight="1" x14ac:dyDescent="0.3">
      <c r="A36" s="221"/>
      <c r="B36" s="220" t="s">
        <v>22</v>
      </c>
      <c r="C36" s="219"/>
      <c r="D36" s="219"/>
      <c r="E36" s="219"/>
    </row>
    <row r="37" spans="1:5" s="209" customFormat="1" ht="15.75" customHeight="1" x14ac:dyDescent="0.25">
      <c r="A37" s="222"/>
      <c r="B37" s="222"/>
      <c r="C37" s="222"/>
      <c r="D37" s="222"/>
      <c r="E37" s="222"/>
    </row>
    <row r="38" spans="1:5" s="209" customFormat="1" ht="16.5" customHeight="1" x14ac:dyDescent="0.3">
      <c r="A38" s="248" t="s">
        <v>1</v>
      </c>
      <c r="B38" s="247" t="s">
        <v>114</v>
      </c>
    </row>
    <row r="39" spans="1:5" s="209" customFormat="1" ht="16.5" customHeight="1" x14ac:dyDescent="0.3">
      <c r="A39" s="221" t="s">
        <v>3</v>
      </c>
      <c r="B39" s="245" t="s">
        <v>113</v>
      </c>
      <c r="C39" s="222"/>
      <c r="D39" s="222"/>
      <c r="E39" s="222"/>
    </row>
    <row r="40" spans="1:5" s="209" customFormat="1" ht="16.5" customHeight="1" x14ac:dyDescent="0.3">
      <c r="A40" s="221" t="s">
        <v>5</v>
      </c>
      <c r="B40" s="246">
        <v>87.84</v>
      </c>
      <c r="C40" s="222"/>
      <c r="D40" s="222"/>
      <c r="E40" s="222"/>
    </row>
    <row r="41" spans="1:5" s="209" customFormat="1" ht="16.5" customHeight="1" x14ac:dyDescent="0.3">
      <c r="A41" s="245" t="s">
        <v>6</v>
      </c>
      <c r="B41" s="246">
        <v>30.71</v>
      </c>
      <c r="C41" s="222"/>
      <c r="D41" s="222"/>
      <c r="E41" s="222"/>
    </row>
    <row r="42" spans="1:5" s="209" customFormat="1" ht="16.5" customHeight="1" x14ac:dyDescent="0.3">
      <c r="A42" s="245" t="s">
        <v>8</v>
      </c>
      <c r="B42" s="244">
        <v>1.2</v>
      </c>
      <c r="C42" s="222"/>
      <c r="D42" s="222"/>
      <c r="E42" s="222"/>
    </row>
    <row r="43" spans="1:5" s="209" customFormat="1" ht="15.75" customHeight="1" x14ac:dyDescent="0.25">
      <c r="A43" s="222"/>
      <c r="B43" s="222"/>
      <c r="C43" s="222"/>
      <c r="D43" s="222"/>
      <c r="E43" s="222"/>
    </row>
    <row r="44" spans="1:5" s="209" customFormat="1" ht="16.5" customHeight="1" x14ac:dyDescent="0.3">
      <c r="A44" s="242" t="s">
        <v>11</v>
      </c>
      <c r="B44" s="243" t="s">
        <v>12</v>
      </c>
      <c r="C44" s="242" t="s">
        <v>13</v>
      </c>
      <c r="D44" s="242" t="s">
        <v>14</v>
      </c>
      <c r="E44" s="242" t="s">
        <v>15</v>
      </c>
    </row>
    <row r="45" spans="1:5" s="209" customFormat="1" ht="16.5" customHeight="1" x14ac:dyDescent="0.3">
      <c r="A45" s="238">
        <v>1</v>
      </c>
      <c r="B45" s="240"/>
      <c r="C45" s="240"/>
      <c r="D45" s="239"/>
      <c r="E45" s="241"/>
    </row>
    <row r="46" spans="1:5" s="209" customFormat="1" ht="16.5" customHeight="1" x14ac:dyDescent="0.3">
      <c r="A46" s="238">
        <v>2</v>
      </c>
      <c r="B46" s="240"/>
      <c r="C46" s="240"/>
      <c r="D46" s="239"/>
      <c r="E46" s="239"/>
    </row>
    <row r="47" spans="1:5" s="209" customFormat="1" ht="16.5" customHeight="1" x14ac:dyDescent="0.3">
      <c r="A47" s="238">
        <v>3</v>
      </c>
      <c r="B47" s="240"/>
      <c r="C47" s="240"/>
      <c r="D47" s="239"/>
      <c r="E47" s="239"/>
    </row>
    <row r="48" spans="1:5" s="209" customFormat="1" ht="16.5" customHeight="1" x14ac:dyDescent="0.3">
      <c r="A48" s="238">
        <v>4</v>
      </c>
      <c r="B48" s="240"/>
      <c r="C48" s="240"/>
      <c r="D48" s="239"/>
      <c r="E48" s="239"/>
    </row>
    <row r="49" spans="1:7" s="209" customFormat="1" ht="16.5" customHeight="1" x14ac:dyDescent="0.3">
      <c r="A49" s="238">
        <v>5</v>
      </c>
      <c r="B49" s="240"/>
      <c r="C49" s="240"/>
      <c r="D49" s="239"/>
      <c r="E49" s="239"/>
    </row>
    <row r="50" spans="1:7" s="209" customFormat="1" ht="16.5" customHeight="1" x14ac:dyDescent="0.3">
      <c r="A50" s="238">
        <v>6</v>
      </c>
      <c r="B50" s="237"/>
      <c r="C50" s="237"/>
      <c r="D50" s="236"/>
      <c r="E50" s="236"/>
    </row>
    <row r="51" spans="1:7" s="209" customFormat="1" ht="16.5" customHeight="1" x14ac:dyDescent="0.3">
      <c r="A51" s="235" t="s">
        <v>16</v>
      </c>
      <c r="B51" s="234" t="e">
        <f>AVERAGE(B45:B50)</f>
        <v>#DIV/0!</v>
      </c>
      <c r="C51" s="233" t="e">
        <f>AVERAGE(C45:C50)</f>
        <v>#DIV/0!</v>
      </c>
      <c r="D51" s="232" t="e">
        <f>AVERAGE(D45:D50)</f>
        <v>#DIV/0!</v>
      </c>
      <c r="E51" s="232" t="e">
        <f>AVERAGE(E45:E50)</f>
        <v>#DIV/0!</v>
      </c>
    </row>
    <row r="52" spans="1:7" s="209" customFormat="1" ht="16.5" customHeight="1" x14ac:dyDescent="0.3">
      <c r="A52" s="231" t="s">
        <v>17</v>
      </c>
      <c r="B52" s="230" t="e">
        <f>(STDEV(B45:B50)/B51)</f>
        <v>#DIV/0!</v>
      </c>
      <c r="C52" s="229"/>
      <c r="D52" s="229"/>
      <c r="E52" s="228"/>
    </row>
    <row r="53" spans="1:7" s="209" customFormat="1" ht="16.5" customHeight="1" x14ac:dyDescent="0.3">
      <c r="A53" s="227" t="s">
        <v>18</v>
      </c>
      <c r="B53" s="226">
        <f>COUNT(B45:B50)</f>
        <v>0</v>
      </c>
      <c r="C53" s="225"/>
      <c r="D53" s="224"/>
      <c r="E53" s="223"/>
    </row>
    <row r="54" spans="1:7" s="209" customFormat="1" ht="15.75" customHeight="1" x14ac:dyDescent="0.25">
      <c r="A54" s="222"/>
      <c r="B54" s="222"/>
      <c r="C54" s="222"/>
      <c r="D54" s="222"/>
      <c r="E54" s="222"/>
    </row>
    <row r="55" spans="1:7" s="209" customFormat="1" ht="16.5" customHeight="1" x14ac:dyDescent="0.3">
      <c r="A55" s="221" t="s">
        <v>19</v>
      </c>
      <c r="B55" s="220" t="s">
        <v>20</v>
      </c>
      <c r="C55" s="219"/>
      <c r="D55" s="219"/>
      <c r="E55" s="219"/>
    </row>
    <row r="56" spans="1:7" s="209" customFormat="1" ht="16.5" customHeight="1" x14ac:dyDescent="0.3">
      <c r="A56" s="221"/>
      <c r="B56" s="220" t="s">
        <v>21</v>
      </c>
      <c r="C56" s="219"/>
      <c r="D56" s="219"/>
      <c r="E56" s="219"/>
    </row>
    <row r="57" spans="1:7" s="209" customFormat="1" ht="16.5" customHeight="1" x14ac:dyDescent="0.3">
      <c r="A57" s="221"/>
      <c r="B57" s="220" t="s">
        <v>22</v>
      </c>
      <c r="C57" s="219"/>
      <c r="D57" s="219"/>
      <c r="E57" s="219"/>
    </row>
    <row r="58" spans="1:7" s="209" customFormat="1" ht="14.25" customHeight="1" thickBot="1" x14ac:dyDescent="0.3">
      <c r="A58" s="218"/>
      <c r="B58" s="217"/>
      <c r="D58" s="216"/>
      <c r="F58" s="208"/>
      <c r="G58" s="208"/>
    </row>
    <row r="59" spans="1:7" s="209" customFormat="1" ht="15" customHeight="1" x14ac:dyDescent="0.3">
      <c r="B59" s="253" t="s">
        <v>23</v>
      </c>
      <c r="C59" s="253"/>
      <c r="E59" s="214" t="s">
        <v>24</v>
      </c>
      <c r="F59" s="215"/>
      <c r="G59" s="214" t="s">
        <v>25</v>
      </c>
    </row>
    <row r="60" spans="1:7" s="209" customFormat="1" ht="15" customHeight="1" x14ac:dyDescent="0.3">
      <c r="A60" s="212" t="s">
        <v>26</v>
      </c>
      <c r="B60" s="213" t="s">
        <v>112</v>
      </c>
      <c r="C60" s="213"/>
      <c r="E60" s="213"/>
      <c r="G60" s="213"/>
    </row>
    <row r="61" spans="1:7" s="209" customFormat="1" ht="15" customHeight="1" x14ac:dyDescent="0.3">
      <c r="A61" s="212" t="s">
        <v>27</v>
      </c>
      <c r="B61" s="211"/>
      <c r="C61" s="211"/>
      <c r="E61" s="211"/>
      <c r="G61" s="2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09" customWidth="1"/>
    <col min="2" max="2" width="20.42578125" style="209" customWidth="1"/>
    <col min="3" max="3" width="31.85546875" style="209" customWidth="1"/>
    <col min="4" max="4" width="25.85546875" style="209" customWidth="1"/>
    <col min="5" max="5" width="25.7109375" style="209" customWidth="1"/>
    <col min="6" max="6" width="23.140625" style="209" customWidth="1"/>
    <col min="7" max="7" width="28.42578125" style="209" customWidth="1"/>
    <col min="8" max="8" width="21.5703125" style="209" customWidth="1"/>
    <col min="9" max="9" width="9.140625" style="209" customWidth="1"/>
    <col min="10" max="16384" width="9.140625" style="208"/>
  </cols>
  <sheetData>
    <row r="14" spans="1:6" ht="15" customHeight="1" x14ac:dyDescent="0.3">
      <c r="A14" s="251"/>
      <c r="C14" s="250"/>
      <c r="F14" s="250"/>
    </row>
    <row r="15" spans="1:6" ht="18.75" customHeight="1" x14ac:dyDescent="0.3">
      <c r="A15" s="252" t="s">
        <v>0</v>
      </c>
      <c r="B15" s="252"/>
      <c r="C15" s="252"/>
      <c r="D15" s="252"/>
      <c r="E15" s="252"/>
    </row>
    <row r="16" spans="1:6" ht="16.5" customHeight="1" x14ac:dyDescent="0.3">
      <c r="A16" s="248" t="s">
        <v>1</v>
      </c>
      <c r="B16" s="247" t="s">
        <v>116</v>
      </c>
    </row>
    <row r="17" spans="1:5" ht="16.5" customHeight="1" x14ac:dyDescent="0.3">
      <c r="A17" s="245" t="s">
        <v>2</v>
      </c>
      <c r="B17" s="245" t="s">
        <v>4</v>
      </c>
      <c r="D17" s="249"/>
      <c r="E17" s="222"/>
    </row>
    <row r="18" spans="1:5" ht="16.5" customHeight="1" x14ac:dyDescent="0.3">
      <c r="A18" s="221" t="s">
        <v>3</v>
      </c>
      <c r="B18" s="245" t="s">
        <v>113</v>
      </c>
      <c r="C18" s="222"/>
      <c r="D18" s="222"/>
      <c r="E18" s="222"/>
    </row>
    <row r="19" spans="1:5" ht="16.5" customHeight="1" x14ac:dyDescent="0.3">
      <c r="A19" s="221" t="s">
        <v>5</v>
      </c>
      <c r="B19" s="246">
        <v>87.84</v>
      </c>
      <c r="C19" s="222"/>
      <c r="D19" s="222"/>
      <c r="E19" s="222"/>
    </row>
    <row r="20" spans="1:5" ht="16.5" customHeight="1" x14ac:dyDescent="0.3">
      <c r="A20" s="245" t="s">
        <v>6</v>
      </c>
      <c r="B20" s="246">
        <v>28.48</v>
      </c>
      <c r="C20" s="222"/>
      <c r="D20" s="222"/>
      <c r="E20" s="222"/>
    </row>
    <row r="21" spans="1:5" ht="16.5" customHeight="1" x14ac:dyDescent="0.3">
      <c r="A21" s="245" t="s">
        <v>8</v>
      </c>
      <c r="B21" s="244">
        <v>1.2</v>
      </c>
      <c r="C21" s="222"/>
      <c r="D21" s="222"/>
      <c r="E21" s="222"/>
    </row>
    <row r="22" spans="1:5" ht="15.75" customHeight="1" x14ac:dyDescent="0.25">
      <c r="A22" s="222"/>
      <c r="B22" s="222"/>
      <c r="C22" s="222"/>
      <c r="D22" s="222"/>
      <c r="E22" s="222"/>
    </row>
    <row r="23" spans="1:5" ht="16.5" customHeight="1" x14ac:dyDescent="0.3">
      <c r="A23" s="242" t="s">
        <v>11</v>
      </c>
      <c r="B23" s="243" t="s">
        <v>12</v>
      </c>
      <c r="C23" s="242" t="s">
        <v>13</v>
      </c>
      <c r="D23" s="242" t="s">
        <v>14</v>
      </c>
      <c r="E23" s="242" t="s">
        <v>15</v>
      </c>
    </row>
    <row r="24" spans="1:5" ht="16.5" customHeight="1" x14ac:dyDescent="0.3">
      <c r="A24" s="238">
        <v>1</v>
      </c>
      <c r="B24" s="240">
        <v>269383147</v>
      </c>
      <c r="C24" s="240">
        <v>7978.3</v>
      </c>
      <c r="D24" s="239">
        <v>0.9</v>
      </c>
      <c r="E24" s="241">
        <v>5</v>
      </c>
    </row>
    <row r="25" spans="1:5" ht="16.5" customHeight="1" x14ac:dyDescent="0.3">
      <c r="A25" s="238">
        <v>2</v>
      </c>
      <c r="B25" s="240">
        <v>269807599</v>
      </c>
      <c r="C25" s="240">
        <v>7987</v>
      </c>
      <c r="D25" s="239">
        <v>0.9</v>
      </c>
      <c r="E25" s="239">
        <v>5</v>
      </c>
    </row>
    <row r="26" spans="1:5" ht="16.5" customHeight="1" x14ac:dyDescent="0.3">
      <c r="A26" s="238">
        <v>3</v>
      </c>
      <c r="B26" s="240">
        <v>273328634</v>
      </c>
      <c r="C26" s="240">
        <v>7945.7</v>
      </c>
      <c r="D26" s="239">
        <v>0.9</v>
      </c>
      <c r="E26" s="239">
        <v>5</v>
      </c>
    </row>
    <row r="27" spans="1:5" ht="16.5" customHeight="1" x14ac:dyDescent="0.3">
      <c r="A27" s="238">
        <v>4</v>
      </c>
      <c r="B27" s="240">
        <v>273124996</v>
      </c>
      <c r="C27" s="240">
        <v>7915.5</v>
      </c>
      <c r="D27" s="239">
        <v>0.9</v>
      </c>
      <c r="E27" s="239">
        <v>5</v>
      </c>
    </row>
    <row r="28" spans="1:5" ht="16.5" customHeight="1" x14ac:dyDescent="0.3">
      <c r="A28" s="238">
        <v>5</v>
      </c>
      <c r="B28" s="240">
        <v>274412711</v>
      </c>
      <c r="C28" s="240">
        <v>7931.1</v>
      </c>
      <c r="D28" s="239">
        <v>0.9</v>
      </c>
      <c r="E28" s="239">
        <v>5.0999999999999996</v>
      </c>
    </row>
    <row r="29" spans="1:5" ht="16.5" customHeight="1" x14ac:dyDescent="0.3">
      <c r="A29" s="238">
        <v>6</v>
      </c>
      <c r="B29" s="237">
        <v>274014021</v>
      </c>
      <c r="C29" s="237">
        <v>7921.1</v>
      </c>
      <c r="D29" s="236">
        <v>0.9</v>
      </c>
      <c r="E29" s="236">
        <v>5.0999999999999996</v>
      </c>
    </row>
    <row r="30" spans="1:5" ht="16.5" customHeight="1" x14ac:dyDescent="0.3">
      <c r="A30" s="235" t="s">
        <v>16</v>
      </c>
      <c r="B30" s="234">
        <f>AVERAGE(B24:B29)</f>
        <v>272345184.66666669</v>
      </c>
      <c r="C30" s="233">
        <f>AVERAGE(C24:C29)</f>
        <v>7946.45</v>
      </c>
      <c r="D30" s="232">
        <f>AVERAGE(D24:D29)</f>
        <v>0.9</v>
      </c>
      <c r="E30" s="232">
        <f>AVERAGE(E24:E29)</f>
        <v>5.0333333333333341</v>
      </c>
    </row>
    <row r="31" spans="1:5" ht="16.5" customHeight="1" x14ac:dyDescent="0.3">
      <c r="A31" s="231" t="s">
        <v>17</v>
      </c>
      <c r="B31" s="230">
        <f>(STDEV(B24:B29)/B30)</f>
        <v>8.0190139990903402E-3</v>
      </c>
      <c r="C31" s="229"/>
      <c r="D31" s="229"/>
      <c r="E31" s="228"/>
    </row>
    <row r="32" spans="1:5" s="209" customFormat="1" ht="16.5" customHeight="1" x14ac:dyDescent="0.3">
      <c r="A32" s="227" t="s">
        <v>18</v>
      </c>
      <c r="B32" s="226">
        <f>COUNT(B24:B29)</f>
        <v>6</v>
      </c>
      <c r="C32" s="225"/>
      <c r="D32" s="224"/>
      <c r="E32" s="223"/>
    </row>
    <row r="33" spans="1:5" s="209" customFormat="1" ht="15.75" customHeight="1" x14ac:dyDescent="0.25">
      <c r="A33" s="222"/>
      <c r="B33" s="222"/>
      <c r="C33" s="222"/>
      <c r="D33" s="222"/>
      <c r="E33" s="222"/>
    </row>
    <row r="34" spans="1:5" s="209" customFormat="1" ht="16.5" customHeight="1" x14ac:dyDescent="0.3">
      <c r="A34" s="221" t="s">
        <v>19</v>
      </c>
      <c r="B34" s="220" t="s">
        <v>20</v>
      </c>
      <c r="C34" s="219"/>
      <c r="D34" s="219"/>
      <c r="E34" s="219"/>
    </row>
    <row r="35" spans="1:5" ht="16.5" customHeight="1" x14ac:dyDescent="0.3">
      <c r="A35" s="221"/>
      <c r="B35" s="220" t="s">
        <v>21</v>
      </c>
      <c r="C35" s="219"/>
      <c r="D35" s="219"/>
      <c r="E35" s="219"/>
    </row>
    <row r="36" spans="1:5" ht="16.5" customHeight="1" x14ac:dyDescent="0.3">
      <c r="A36" s="221"/>
      <c r="B36" s="220" t="s">
        <v>22</v>
      </c>
      <c r="C36" s="219"/>
      <c r="D36" s="219"/>
      <c r="E36" s="219"/>
    </row>
    <row r="37" spans="1:5" ht="15.75" customHeight="1" x14ac:dyDescent="0.25">
      <c r="A37" s="222"/>
      <c r="B37" s="222"/>
      <c r="C37" s="222"/>
      <c r="D37" s="222"/>
      <c r="E37" s="222"/>
    </row>
    <row r="38" spans="1:5" ht="16.5" customHeight="1" x14ac:dyDescent="0.3">
      <c r="A38" s="248" t="s">
        <v>1</v>
      </c>
      <c r="B38" s="247" t="s">
        <v>114</v>
      </c>
    </row>
    <row r="39" spans="1:5" ht="16.5" customHeight="1" x14ac:dyDescent="0.3">
      <c r="A39" s="221" t="s">
        <v>3</v>
      </c>
      <c r="B39" s="245" t="s">
        <v>113</v>
      </c>
      <c r="C39" s="222"/>
      <c r="D39" s="222"/>
      <c r="E39" s="222"/>
    </row>
    <row r="40" spans="1:5" ht="16.5" customHeight="1" x14ac:dyDescent="0.3">
      <c r="A40" s="221" t="s">
        <v>5</v>
      </c>
      <c r="B40" s="246">
        <v>87.84</v>
      </c>
      <c r="C40" s="222"/>
      <c r="D40" s="222"/>
      <c r="E40" s="222"/>
    </row>
    <row r="41" spans="1:5" ht="16.5" customHeight="1" x14ac:dyDescent="0.3">
      <c r="A41" s="245" t="s">
        <v>6</v>
      </c>
      <c r="B41" s="246">
        <v>30.71</v>
      </c>
      <c r="C41" s="222"/>
      <c r="D41" s="222"/>
      <c r="E41" s="222"/>
    </row>
    <row r="42" spans="1:5" ht="16.5" customHeight="1" x14ac:dyDescent="0.3">
      <c r="A42" s="245" t="s">
        <v>8</v>
      </c>
      <c r="B42" s="244">
        <v>1.2</v>
      </c>
      <c r="C42" s="222"/>
      <c r="D42" s="222"/>
      <c r="E42" s="222"/>
    </row>
    <row r="43" spans="1:5" ht="15.75" customHeight="1" x14ac:dyDescent="0.25">
      <c r="A43" s="222"/>
      <c r="B43" s="222"/>
      <c r="C43" s="222"/>
      <c r="D43" s="222"/>
      <c r="E43" s="222"/>
    </row>
    <row r="44" spans="1:5" ht="16.5" customHeight="1" x14ac:dyDescent="0.3">
      <c r="A44" s="242" t="s">
        <v>11</v>
      </c>
      <c r="B44" s="243" t="s">
        <v>12</v>
      </c>
      <c r="C44" s="242" t="s">
        <v>13</v>
      </c>
      <c r="D44" s="242" t="s">
        <v>14</v>
      </c>
      <c r="E44" s="242" t="s">
        <v>15</v>
      </c>
    </row>
    <row r="45" spans="1:5" ht="16.5" customHeight="1" x14ac:dyDescent="0.3">
      <c r="A45" s="238">
        <v>1</v>
      </c>
      <c r="B45" s="240">
        <v>269383147</v>
      </c>
      <c r="C45" s="240">
        <v>7978.3</v>
      </c>
      <c r="D45" s="239">
        <v>0.9</v>
      </c>
      <c r="E45" s="241">
        <v>5</v>
      </c>
    </row>
    <row r="46" spans="1:5" ht="16.5" customHeight="1" x14ac:dyDescent="0.3">
      <c r="A46" s="238">
        <v>2</v>
      </c>
      <c r="B46" s="240">
        <v>269807599</v>
      </c>
      <c r="C46" s="240">
        <v>7987</v>
      </c>
      <c r="D46" s="239">
        <v>0.9</v>
      </c>
      <c r="E46" s="239">
        <v>5</v>
      </c>
    </row>
    <row r="47" spans="1:5" ht="16.5" customHeight="1" x14ac:dyDescent="0.3">
      <c r="A47" s="238">
        <v>3</v>
      </c>
      <c r="B47" s="240">
        <v>273328634</v>
      </c>
      <c r="C47" s="240">
        <v>7945.7</v>
      </c>
      <c r="D47" s="239">
        <v>0.9</v>
      </c>
      <c r="E47" s="239">
        <v>5</v>
      </c>
    </row>
    <row r="48" spans="1:5" ht="16.5" customHeight="1" x14ac:dyDescent="0.3">
      <c r="A48" s="238">
        <v>4</v>
      </c>
      <c r="B48" s="240">
        <v>273124996</v>
      </c>
      <c r="C48" s="240">
        <v>7915.5</v>
      </c>
      <c r="D48" s="239">
        <v>0.9</v>
      </c>
      <c r="E48" s="239">
        <v>5</v>
      </c>
    </row>
    <row r="49" spans="1:7" ht="16.5" customHeight="1" x14ac:dyDescent="0.3">
      <c r="A49" s="238">
        <v>5</v>
      </c>
      <c r="B49" s="240">
        <v>274412711</v>
      </c>
      <c r="C49" s="240">
        <v>7931.1</v>
      </c>
      <c r="D49" s="239">
        <v>0.9</v>
      </c>
      <c r="E49" s="239">
        <v>5</v>
      </c>
    </row>
    <row r="50" spans="1:7" ht="16.5" customHeight="1" x14ac:dyDescent="0.3">
      <c r="A50" s="238">
        <v>6</v>
      </c>
      <c r="B50" s="237">
        <v>274014021</v>
      </c>
      <c r="C50" s="237">
        <v>7921.1</v>
      </c>
      <c r="D50" s="236">
        <v>0.9</v>
      </c>
      <c r="E50" s="236">
        <v>5</v>
      </c>
    </row>
    <row r="51" spans="1:7" ht="16.5" customHeight="1" x14ac:dyDescent="0.3">
      <c r="A51" s="235" t="s">
        <v>16</v>
      </c>
      <c r="B51" s="234">
        <f>AVERAGE(B45:B50)</f>
        <v>272345184.66666669</v>
      </c>
      <c r="C51" s="233">
        <f>AVERAGE(C45:C50)</f>
        <v>7946.45</v>
      </c>
      <c r="D51" s="232">
        <f>AVERAGE(D45:D50)</f>
        <v>0.9</v>
      </c>
      <c r="E51" s="232">
        <f>AVERAGE(E45:E50)</f>
        <v>5</v>
      </c>
    </row>
    <row r="52" spans="1:7" ht="16.5" customHeight="1" x14ac:dyDescent="0.3">
      <c r="A52" s="231" t="s">
        <v>17</v>
      </c>
      <c r="B52" s="230">
        <f>(STDEV(B45:B50)/B51)</f>
        <v>8.0190139990903402E-3</v>
      </c>
      <c r="C52" s="229"/>
      <c r="D52" s="229"/>
      <c r="E52" s="228"/>
    </row>
    <row r="53" spans="1:7" s="209" customFormat="1" ht="16.5" customHeight="1" x14ac:dyDescent="0.3">
      <c r="A53" s="227" t="s">
        <v>18</v>
      </c>
      <c r="B53" s="226">
        <f>COUNT(B45:B50)</f>
        <v>6</v>
      </c>
      <c r="C53" s="225"/>
      <c r="D53" s="224"/>
      <c r="E53" s="223"/>
    </row>
    <row r="54" spans="1:7" s="209" customFormat="1" ht="15.75" customHeight="1" x14ac:dyDescent="0.25">
      <c r="A54" s="222"/>
      <c r="B54" s="222"/>
      <c r="C54" s="222"/>
      <c r="D54" s="222"/>
      <c r="E54" s="222"/>
    </row>
    <row r="55" spans="1:7" s="209" customFormat="1" ht="16.5" customHeight="1" x14ac:dyDescent="0.3">
      <c r="A55" s="221" t="s">
        <v>19</v>
      </c>
      <c r="B55" s="220" t="s">
        <v>20</v>
      </c>
      <c r="C55" s="219"/>
      <c r="D55" s="219"/>
      <c r="E55" s="219"/>
    </row>
    <row r="56" spans="1:7" ht="16.5" customHeight="1" x14ac:dyDescent="0.3">
      <c r="A56" s="221"/>
      <c r="B56" s="220" t="s">
        <v>21</v>
      </c>
      <c r="C56" s="219"/>
      <c r="D56" s="219"/>
      <c r="E56" s="219"/>
    </row>
    <row r="57" spans="1:7" ht="16.5" customHeight="1" x14ac:dyDescent="0.3">
      <c r="A57" s="221"/>
      <c r="B57" s="220" t="s">
        <v>22</v>
      </c>
      <c r="C57" s="219"/>
      <c r="D57" s="219"/>
      <c r="E57" s="219"/>
    </row>
    <row r="58" spans="1:7" ht="14.25" customHeight="1" thickBot="1" x14ac:dyDescent="0.3">
      <c r="A58" s="218"/>
      <c r="B58" s="217"/>
      <c r="D58" s="216"/>
      <c r="F58" s="208"/>
      <c r="G58" s="208"/>
    </row>
    <row r="59" spans="1:7" ht="15" customHeight="1" x14ac:dyDescent="0.3">
      <c r="B59" s="253" t="s">
        <v>23</v>
      </c>
      <c r="C59" s="253"/>
      <c r="E59" s="214" t="s">
        <v>24</v>
      </c>
      <c r="F59" s="215"/>
      <c r="G59" s="214" t="s">
        <v>25</v>
      </c>
    </row>
    <row r="60" spans="1:7" ht="15" customHeight="1" x14ac:dyDescent="0.3">
      <c r="A60" s="212" t="s">
        <v>26</v>
      </c>
      <c r="B60" s="213" t="s">
        <v>112</v>
      </c>
      <c r="C60" s="213"/>
      <c r="E60" s="213"/>
      <c r="G60" s="213"/>
    </row>
    <row r="61" spans="1:7" ht="15" customHeight="1" x14ac:dyDescent="0.3">
      <c r="A61" s="212" t="s">
        <v>27</v>
      </c>
      <c r="B61" s="211"/>
      <c r="C61" s="211"/>
      <c r="E61" s="211"/>
      <c r="G61" s="2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3" zoomScale="6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9" t="s">
        <v>28</v>
      </c>
      <c r="B1" s="259"/>
      <c r="C1" s="259"/>
      <c r="D1" s="259"/>
      <c r="E1" s="259"/>
      <c r="F1" s="259"/>
      <c r="G1" s="57"/>
    </row>
    <row r="2" spans="1:7" ht="12.75" customHeight="1" x14ac:dyDescent="0.3">
      <c r="A2" s="259"/>
      <c r="B2" s="259"/>
      <c r="C2" s="259"/>
      <c r="D2" s="259"/>
      <c r="E2" s="259"/>
      <c r="F2" s="259"/>
      <c r="G2" s="57"/>
    </row>
    <row r="3" spans="1:7" ht="12.75" customHeight="1" x14ac:dyDescent="0.3">
      <c r="A3" s="259"/>
      <c r="B3" s="259"/>
      <c r="C3" s="259"/>
      <c r="D3" s="259"/>
      <c r="E3" s="259"/>
      <c r="F3" s="259"/>
      <c r="G3" s="57"/>
    </row>
    <row r="4" spans="1:7" ht="12.75" customHeight="1" x14ac:dyDescent="0.3">
      <c r="A4" s="259"/>
      <c r="B4" s="259"/>
      <c r="C4" s="259"/>
      <c r="D4" s="259"/>
      <c r="E4" s="259"/>
      <c r="F4" s="259"/>
      <c r="G4" s="57"/>
    </row>
    <row r="5" spans="1:7" ht="12.75" customHeight="1" x14ac:dyDescent="0.3">
      <c r="A5" s="259"/>
      <c r="B5" s="259"/>
      <c r="C5" s="259"/>
      <c r="D5" s="259"/>
      <c r="E5" s="259"/>
      <c r="F5" s="259"/>
      <c r="G5" s="57"/>
    </row>
    <row r="6" spans="1:7" ht="12.75" customHeight="1" x14ac:dyDescent="0.3">
      <c r="A6" s="259"/>
      <c r="B6" s="259"/>
      <c r="C6" s="259"/>
      <c r="D6" s="259"/>
      <c r="E6" s="259"/>
      <c r="F6" s="259"/>
      <c r="G6" s="57"/>
    </row>
    <row r="7" spans="1:7" ht="12.75" customHeight="1" x14ac:dyDescent="0.3">
      <c r="A7" s="259"/>
      <c r="B7" s="259"/>
      <c r="C7" s="259"/>
      <c r="D7" s="259"/>
      <c r="E7" s="259"/>
      <c r="F7" s="259"/>
      <c r="G7" s="57"/>
    </row>
    <row r="8" spans="1:7" ht="15" customHeight="1" x14ac:dyDescent="0.3">
      <c r="A8" s="258" t="s">
        <v>29</v>
      </c>
      <c r="B8" s="258"/>
      <c r="C8" s="258"/>
      <c r="D8" s="258"/>
      <c r="E8" s="258"/>
      <c r="F8" s="258"/>
      <c r="G8" s="58"/>
    </row>
    <row r="9" spans="1:7" ht="12.75" customHeight="1" x14ac:dyDescent="0.3">
      <c r="A9" s="258"/>
      <c r="B9" s="258"/>
      <c r="C9" s="258"/>
      <c r="D9" s="258"/>
      <c r="E9" s="258"/>
      <c r="F9" s="258"/>
      <c r="G9" s="58"/>
    </row>
    <row r="10" spans="1:7" ht="12.75" customHeight="1" x14ac:dyDescent="0.3">
      <c r="A10" s="258"/>
      <c r="B10" s="258"/>
      <c r="C10" s="258"/>
      <c r="D10" s="258"/>
      <c r="E10" s="258"/>
      <c r="F10" s="258"/>
      <c r="G10" s="58"/>
    </row>
    <row r="11" spans="1:7" ht="12.75" customHeight="1" x14ac:dyDescent="0.3">
      <c r="A11" s="258"/>
      <c r="B11" s="258"/>
      <c r="C11" s="258"/>
      <c r="D11" s="258"/>
      <c r="E11" s="258"/>
      <c r="F11" s="258"/>
      <c r="G11" s="58"/>
    </row>
    <row r="12" spans="1:7" ht="12.75" customHeight="1" x14ac:dyDescent="0.3">
      <c r="A12" s="258"/>
      <c r="B12" s="258"/>
      <c r="C12" s="258"/>
      <c r="D12" s="258"/>
      <c r="E12" s="258"/>
      <c r="F12" s="258"/>
      <c r="G12" s="58"/>
    </row>
    <row r="13" spans="1:7" ht="12.75" customHeight="1" x14ac:dyDescent="0.3">
      <c r="A13" s="258"/>
      <c r="B13" s="258"/>
      <c r="C13" s="258"/>
      <c r="D13" s="258"/>
      <c r="E13" s="258"/>
      <c r="F13" s="258"/>
      <c r="G13" s="58"/>
    </row>
    <row r="14" spans="1:7" ht="12.75" customHeight="1" x14ac:dyDescent="0.3">
      <c r="A14" s="258"/>
      <c r="B14" s="258"/>
      <c r="C14" s="258"/>
      <c r="D14" s="258"/>
      <c r="E14" s="258"/>
      <c r="F14" s="258"/>
      <c r="G14" s="58"/>
    </row>
    <row r="15" spans="1:7" ht="13.5" customHeight="1" x14ac:dyDescent="0.3"/>
    <row r="16" spans="1:7" ht="19.5" customHeight="1" x14ac:dyDescent="0.3">
      <c r="A16" s="254" t="s">
        <v>30</v>
      </c>
      <c r="B16" s="255"/>
      <c r="C16" s="255"/>
      <c r="D16" s="255"/>
      <c r="E16" s="255"/>
      <c r="F16" s="256"/>
    </row>
    <row r="17" spans="1:13" ht="18.75" customHeight="1" x14ac:dyDescent="0.3">
      <c r="A17" s="257" t="s">
        <v>31</v>
      </c>
      <c r="B17" s="257"/>
      <c r="C17" s="257"/>
      <c r="D17" s="257"/>
      <c r="E17" s="257"/>
      <c r="F17" s="257"/>
    </row>
    <row r="18" spans="1:13" x14ac:dyDescent="0.3">
      <c r="B18" s="1" t="s">
        <v>4</v>
      </c>
    </row>
    <row r="19" spans="1:13" x14ac:dyDescent="0.3">
      <c r="B19" s="1" t="s">
        <v>117</v>
      </c>
    </row>
    <row r="20" spans="1:13" ht="16.5" customHeight="1" x14ac:dyDescent="0.3">
      <c r="A20" s="4" t="s">
        <v>32</v>
      </c>
      <c r="B20" s="59" t="s">
        <v>7</v>
      </c>
    </row>
    <row r="21" spans="1:13" ht="16.5" customHeight="1" x14ac:dyDescent="0.3">
      <c r="A21" s="4" t="s">
        <v>33</v>
      </c>
      <c r="B21" s="59" t="s">
        <v>9</v>
      </c>
    </row>
    <row r="22" spans="1:13" ht="16.5" customHeight="1" x14ac:dyDescent="0.3">
      <c r="A22" s="4" t="s">
        <v>34</v>
      </c>
      <c r="B22" s="59" t="s">
        <v>10</v>
      </c>
    </row>
    <row r="23" spans="1:13" ht="16.5" customHeight="1" x14ac:dyDescent="0.3">
      <c r="A23" s="4" t="s">
        <v>35</v>
      </c>
      <c r="B23" s="59">
        <v>0</v>
      </c>
    </row>
    <row r="24" spans="1:13" ht="16.5" customHeight="1" x14ac:dyDescent="0.3">
      <c r="A24" s="4" t="s">
        <v>36</v>
      </c>
      <c r="B24" s="60">
        <v>0</v>
      </c>
    </row>
    <row r="25" spans="1:13" ht="16.5" customHeight="1" x14ac:dyDescent="0.3">
      <c r="A25" s="4" t="s">
        <v>37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38</v>
      </c>
      <c r="D28" s="7" t="s">
        <v>39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21.929559999999999</v>
      </c>
      <c r="C29" s="12">
        <v>46.798920000000003</v>
      </c>
      <c r="D29" s="12">
        <v>49.358040000000003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46.798900000000003</v>
      </c>
      <c r="D30" s="12">
        <v>49.358029999999999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46.798879999999997</v>
      </c>
      <c r="D31" s="15">
        <v>49.35801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21.929559999999999</v>
      </c>
      <c r="C33" s="18">
        <f>AVERAGE(C29:C32)</f>
        <v>46.798900000000003</v>
      </c>
      <c r="D33" s="18">
        <f>AVERAGE(D29:D32)</f>
        <v>49.358026666666667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40</v>
      </c>
      <c r="C35" s="22">
        <f>C33-B33</f>
        <v>24.869340000000005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41</v>
      </c>
      <c r="C37" s="22">
        <f>D33-B33</f>
        <v>27.428466666666669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42</v>
      </c>
      <c r="C39" s="28">
        <f>C37/C35</f>
        <v>1.1029028782696551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23</v>
      </c>
      <c r="C41" s="39"/>
      <c r="D41" s="40" t="s">
        <v>24</v>
      </c>
      <c r="E41" s="41"/>
      <c r="F41" s="40" t="s">
        <v>25</v>
      </c>
      <c r="G41" s="36"/>
      <c r="H41" s="36"/>
      <c r="I41" s="37"/>
      <c r="J41" s="38"/>
    </row>
    <row r="42" spans="1:13" ht="59.25" customHeight="1" x14ac:dyDescent="0.3">
      <c r="A42" s="42" t="s">
        <v>26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27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6" orientation="landscape" r:id="rId1"/>
  <headerFooter alignWithMargins="0">
    <oddHeader>&amp;LVer 1</oddHeader>
    <oddFooter>&amp;LNQCL/ADDO/014&amp;CPage &amp;P of &amp;N&amp;R&amp;D &amp;T</oddFooter>
  </headerFooter>
  <colBreaks count="1" manualBreakCount="1">
    <brk id="15" max="24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9" zoomScale="55" zoomScaleNormal="75" workbookViewId="0">
      <selection activeCell="H129" sqref="H12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0" t="s">
        <v>28</v>
      </c>
      <c r="B1" s="260"/>
      <c r="C1" s="260"/>
      <c r="D1" s="260"/>
      <c r="E1" s="260"/>
      <c r="F1" s="260"/>
      <c r="G1" s="260"/>
      <c r="H1" s="260"/>
    </row>
    <row r="2" spans="1:8" x14ac:dyDescent="0.25">
      <c r="A2" s="260"/>
      <c r="B2" s="260"/>
      <c r="C2" s="260"/>
      <c r="D2" s="260"/>
      <c r="E2" s="260"/>
      <c r="F2" s="260"/>
      <c r="G2" s="260"/>
      <c r="H2" s="260"/>
    </row>
    <row r="3" spans="1:8" x14ac:dyDescent="0.25">
      <c r="A3" s="260"/>
      <c r="B3" s="260"/>
      <c r="C3" s="260"/>
      <c r="D3" s="260"/>
      <c r="E3" s="260"/>
      <c r="F3" s="260"/>
      <c r="G3" s="260"/>
      <c r="H3" s="260"/>
    </row>
    <row r="4" spans="1:8" x14ac:dyDescent="0.25">
      <c r="A4" s="260"/>
      <c r="B4" s="260"/>
      <c r="C4" s="260"/>
      <c r="D4" s="260"/>
      <c r="E4" s="260"/>
      <c r="F4" s="260"/>
      <c r="G4" s="260"/>
      <c r="H4" s="260"/>
    </row>
    <row r="5" spans="1:8" x14ac:dyDescent="0.25">
      <c r="A5" s="260"/>
      <c r="B5" s="260"/>
      <c r="C5" s="260"/>
      <c r="D5" s="260"/>
      <c r="E5" s="260"/>
      <c r="F5" s="260"/>
      <c r="G5" s="260"/>
      <c r="H5" s="260"/>
    </row>
    <row r="6" spans="1:8" x14ac:dyDescent="0.25">
      <c r="A6" s="260"/>
      <c r="B6" s="260"/>
      <c r="C6" s="260"/>
      <c r="D6" s="260"/>
      <c r="E6" s="260"/>
      <c r="F6" s="260"/>
      <c r="G6" s="260"/>
      <c r="H6" s="260"/>
    </row>
    <row r="7" spans="1:8" x14ac:dyDescent="0.25">
      <c r="A7" s="260"/>
      <c r="B7" s="260"/>
      <c r="C7" s="260"/>
      <c r="D7" s="260"/>
      <c r="E7" s="260"/>
      <c r="F7" s="260"/>
      <c r="G7" s="260"/>
      <c r="H7" s="260"/>
    </row>
    <row r="8" spans="1:8" x14ac:dyDescent="0.25">
      <c r="A8" s="261" t="s">
        <v>29</v>
      </c>
      <c r="B8" s="261"/>
      <c r="C8" s="261"/>
      <c r="D8" s="261"/>
      <c r="E8" s="261"/>
      <c r="F8" s="261"/>
      <c r="G8" s="261"/>
      <c r="H8" s="261"/>
    </row>
    <row r="9" spans="1:8" x14ac:dyDescent="0.25">
      <c r="A9" s="261"/>
      <c r="B9" s="261"/>
      <c r="C9" s="261"/>
      <c r="D9" s="261"/>
      <c r="E9" s="261"/>
      <c r="F9" s="261"/>
      <c r="G9" s="261"/>
      <c r="H9" s="261"/>
    </row>
    <row r="10" spans="1:8" x14ac:dyDescent="0.25">
      <c r="A10" s="261"/>
      <c r="B10" s="261"/>
      <c r="C10" s="261"/>
      <c r="D10" s="261"/>
      <c r="E10" s="261"/>
      <c r="F10" s="261"/>
      <c r="G10" s="261"/>
      <c r="H10" s="261"/>
    </row>
    <row r="11" spans="1:8" x14ac:dyDescent="0.25">
      <c r="A11" s="261"/>
      <c r="B11" s="261"/>
      <c r="C11" s="261"/>
      <c r="D11" s="261"/>
      <c r="E11" s="261"/>
      <c r="F11" s="261"/>
      <c r="G11" s="261"/>
      <c r="H11" s="261"/>
    </row>
    <row r="12" spans="1:8" x14ac:dyDescent="0.25">
      <c r="A12" s="261"/>
      <c r="B12" s="261"/>
      <c r="C12" s="261"/>
      <c r="D12" s="261"/>
      <c r="E12" s="261"/>
      <c r="F12" s="261"/>
      <c r="G12" s="261"/>
      <c r="H12" s="261"/>
    </row>
    <row r="13" spans="1:8" x14ac:dyDescent="0.25">
      <c r="A13" s="261"/>
      <c r="B13" s="261"/>
      <c r="C13" s="261"/>
      <c r="D13" s="261"/>
      <c r="E13" s="261"/>
      <c r="F13" s="261"/>
      <c r="G13" s="261"/>
      <c r="H13" s="261"/>
    </row>
    <row r="14" spans="1:8" ht="19.5" customHeight="1" x14ac:dyDescent="0.25">
      <c r="A14" s="261"/>
      <c r="B14" s="261"/>
      <c r="C14" s="261"/>
      <c r="D14" s="261"/>
      <c r="E14" s="261"/>
      <c r="F14" s="261"/>
      <c r="G14" s="261"/>
      <c r="H14" s="261"/>
    </row>
    <row r="15" spans="1:8" ht="19.5" customHeight="1" x14ac:dyDescent="0.25"/>
    <row r="16" spans="1:8" ht="19.5" customHeight="1" x14ac:dyDescent="0.3">
      <c r="A16" s="254" t="s">
        <v>30</v>
      </c>
      <c r="B16" s="255"/>
      <c r="C16" s="255"/>
      <c r="D16" s="255"/>
      <c r="E16" s="255"/>
      <c r="F16" s="255"/>
      <c r="G16" s="255"/>
      <c r="H16" s="256"/>
    </row>
    <row r="17" spans="1:12" ht="20.25" customHeight="1" x14ac:dyDescent="0.25">
      <c r="A17" s="262" t="s">
        <v>43</v>
      </c>
      <c r="B17" s="262"/>
      <c r="C17" s="262"/>
      <c r="D17" s="262"/>
      <c r="E17" s="262"/>
      <c r="F17" s="262"/>
      <c r="G17" s="262"/>
      <c r="H17" s="262"/>
    </row>
    <row r="18" spans="1:12" ht="26.25" customHeight="1" x14ac:dyDescent="0.4">
      <c r="A18" s="63" t="s">
        <v>32</v>
      </c>
      <c r="B18" s="263" t="s">
        <v>4</v>
      </c>
      <c r="C18" s="263"/>
    </row>
    <row r="19" spans="1:12" ht="26.25" customHeight="1" x14ac:dyDescent="0.4">
      <c r="A19" s="63" t="s">
        <v>33</v>
      </c>
      <c r="B19" s="165" t="s">
        <v>117</v>
      </c>
      <c r="C19" s="188">
        <v>23</v>
      </c>
    </row>
    <row r="20" spans="1:12" ht="26.25" customHeight="1" x14ac:dyDescent="0.4">
      <c r="A20" s="63" t="s">
        <v>34</v>
      </c>
      <c r="B20" s="191" t="s">
        <v>7</v>
      </c>
      <c r="C20" s="166"/>
    </row>
    <row r="21" spans="1:12" ht="26.25" customHeight="1" x14ac:dyDescent="0.4">
      <c r="A21" s="63" t="s">
        <v>35</v>
      </c>
      <c r="B21" s="286" t="s">
        <v>9</v>
      </c>
      <c r="C21" s="286"/>
      <c r="D21" s="286"/>
      <c r="E21" s="286"/>
      <c r="F21" s="286"/>
      <c r="G21" s="286"/>
      <c r="H21" s="286"/>
      <c r="I21" s="190"/>
    </row>
    <row r="22" spans="1:12" ht="26.25" customHeight="1" x14ac:dyDescent="0.4">
      <c r="A22" s="63" t="s">
        <v>36</v>
      </c>
      <c r="B22" s="167"/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37</v>
      </c>
      <c r="B23" s="167"/>
      <c r="C23" s="166"/>
      <c r="D23" s="166"/>
      <c r="E23" s="166"/>
      <c r="F23" s="166"/>
      <c r="G23" s="166"/>
      <c r="H23" s="166"/>
      <c r="I23" s="166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64" t="s">
        <v>44</v>
      </c>
      <c r="C26" s="264"/>
      <c r="D26" s="264"/>
      <c r="E26" s="264"/>
      <c r="F26" s="264"/>
      <c r="G26" s="264"/>
      <c r="H26" s="264"/>
    </row>
    <row r="27" spans="1:12" ht="26.25" customHeight="1" x14ac:dyDescent="0.4">
      <c r="A27" s="66" t="s">
        <v>3</v>
      </c>
      <c r="B27" s="263" t="s">
        <v>45</v>
      </c>
      <c r="C27" s="263"/>
    </row>
    <row r="28" spans="1:12" ht="26.25" customHeight="1" x14ac:dyDescent="0.4">
      <c r="A28" s="68" t="s">
        <v>46</v>
      </c>
      <c r="B28" s="286" t="s">
        <v>111</v>
      </c>
      <c r="C28" s="286"/>
    </row>
    <row r="29" spans="1:12" ht="27" customHeight="1" x14ac:dyDescent="0.4">
      <c r="A29" s="68" t="s">
        <v>5</v>
      </c>
      <c r="B29" s="164">
        <v>87.84</v>
      </c>
    </row>
    <row r="30" spans="1:12" s="3" customFormat="1" ht="27" customHeight="1" x14ac:dyDescent="0.4">
      <c r="A30" s="68" t="s">
        <v>47</v>
      </c>
      <c r="B30" s="163">
        <v>0</v>
      </c>
      <c r="C30" s="265" t="s">
        <v>48</v>
      </c>
      <c r="D30" s="266"/>
      <c r="E30" s="266"/>
      <c r="F30" s="266"/>
      <c r="G30" s="266"/>
      <c r="H30" s="267"/>
      <c r="I30" s="70"/>
      <c r="J30" s="70"/>
      <c r="K30" s="70"/>
      <c r="L30" s="70"/>
    </row>
    <row r="31" spans="1:12" s="3" customFormat="1" ht="19.5" customHeight="1" x14ac:dyDescent="0.3">
      <c r="A31" s="68" t="s">
        <v>49</v>
      </c>
      <c r="B31" s="67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50</v>
      </c>
      <c r="B32" s="184">
        <v>1</v>
      </c>
      <c r="C32" s="268" t="s">
        <v>51</v>
      </c>
      <c r="D32" s="269"/>
      <c r="E32" s="269"/>
      <c r="F32" s="269"/>
      <c r="G32" s="269"/>
      <c r="H32" s="270"/>
      <c r="I32" s="70"/>
      <c r="J32" s="70"/>
      <c r="K32" s="70"/>
      <c r="L32" s="70"/>
    </row>
    <row r="33" spans="1:14" s="3" customFormat="1" ht="27" customHeight="1" x14ac:dyDescent="0.4">
      <c r="A33" s="68" t="s">
        <v>52</v>
      </c>
      <c r="B33" s="184">
        <v>1</v>
      </c>
      <c r="C33" s="268" t="s">
        <v>53</v>
      </c>
      <c r="D33" s="269"/>
      <c r="E33" s="269"/>
      <c r="F33" s="269"/>
      <c r="G33" s="269"/>
      <c r="H33" s="270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54</v>
      </c>
      <c r="B35" s="77">
        <f>B32/B33</f>
        <v>1</v>
      </c>
      <c r="C35" s="62" t="s">
        <v>55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56</v>
      </c>
      <c r="B37" s="168">
        <v>25</v>
      </c>
      <c r="C37" s="62"/>
      <c r="D37" s="271" t="s">
        <v>57</v>
      </c>
      <c r="E37" s="272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9">
        <v>1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9">
        <v>1</v>
      </c>
      <c r="C39" s="84">
        <v>1</v>
      </c>
      <c r="D39" s="170">
        <v>271051529</v>
      </c>
      <c r="E39" s="128">
        <f>IF(ISBLANK(D39),"-",$D$49/$D$46*D39)</f>
        <v>325042989.8557899</v>
      </c>
      <c r="F39" s="170">
        <v>287570853</v>
      </c>
      <c r="G39" s="120">
        <f>IF(ISBLANK(F39),"-",$D$49/$F$46*F39)</f>
        <v>332816296.6429829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9">
        <v>1</v>
      </c>
      <c r="C40" s="80">
        <v>2</v>
      </c>
      <c r="D40" s="171">
        <v>270175514</v>
      </c>
      <c r="E40" s="129">
        <f>IF(ISBLANK(D40),"-",$D$49/$D$46*D40)</f>
        <v>323992479.14364219</v>
      </c>
      <c r="F40" s="171">
        <v>286058779</v>
      </c>
      <c r="G40" s="121">
        <f>IF(ISBLANK(F40),"-",$D$49/$F$46*F40)</f>
        <v>331066317.93797785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9">
        <v>1</v>
      </c>
      <c r="C41" s="80">
        <v>3</v>
      </c>
      <c r="D41" s="171">
        <v>270488298</v>
      </c>
      <c r="E41" s="129">
        <f>IF(ISBLANK(D41),"-",$D$49/$D$46*D41)</f>
        <v>324367567.40421808</v>
      </c>
      <c r="F41" s="171">
        <v>287987463</v>
      </c>
      <c r="G41" s="121">
        <f>IF(ISBLANK(F41),"-",$D$49/$F$46*F41)</f>
        <v>333298454.67776966</v>
      </c>
      <c r="L41" s="74"/>
      <c r="M41" s="74"/>
      <c r="N41" s="85"/>
    </row>
    <row r="42" spans="1:14" ht="26.25" customHeight="1" x14ac:dyDescent="0.4">
      <c r="A42" s="79" t="s">
        <v>66</v>
      </c>
      <c r="B42" s="169">
        <v>1</v>
      </c>
      <c r="C42" s="86">
        <v>4</v>
      </c>
      <c r="D42" s="172"/>
      <c r="E42" s="130" t="str">
        <f>IF(ISBLANK(D42),"-",$D$49/$D$46*D42)</f>
        <v>-</v>
      </c>
      <c r="F42" s="172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67</v>
      </c>
      <c r="B43" s="169">
        <v>1</v>
      </c>
      <c r="C43" s="87" t="s">
        <v>68</v>
      </c>
      <c r="D43" s="149">
        <f>AVERAGE(D39:D42)</f>
        <v>270571780.33333331</v>
      </c>
      <c r="E43" s="110">
        <f>AVERAGE(E39:E42)</f>
        <v>324467678.80121672</v>
      </c>
      <c r="F43" s="88">
        <f>AVERAGE(F39:F42)</f>
        <v>287205698.33333331</v>
      </c>
      <c r="G43" s="89">
        <f>AVERAGE(G39:G42)</f>
        <v>332393689.75291014</v>
      </c>
    </row>
    <row r="44" spans="1:14" ht="26.25" customHeight="1" x14ac:dyDescent="0.4">
      <c r="A44" s="79" t="s">
        <v>69</v>
      </c>
      <c r="B44" s="164">
        <v>1</v>
      </c>
      <c r="C44" s="150" t="s">
        <v>70</v>
      </c>
      <c r="D44" s="174">
        <v>28.48</v>
      </c>
      <c r="E44" s="85"/>
      <c r="F44" s="173">
        <v>29.51</v>
      </c>
      <c r="G44" s="126"/>
    </row>
    <row r="45" spans="1:14" ht="26.25" customHeight="1" x14ac:dyDescent="0.4">
      <c r="A45" s="79" t="s">
        <v>71</v>
      </c>
      <c r="B45" s="164">
        <v>1</v>
      </c>
      <c r="C45" s="151" t="s">
        <v>72</v>
      </c>
      <c r="D45" s="152">
        <f>D44*$B$35</f>
        <v>28.48</v>
      </c>
      <c r="E45" s="91"/>
      <c r="F45" s="90">
        <f>F44*$B$35</f>
        <v>29.51</v>
      </c>
      <c r="G45" s="93"/>
    </row>
    <row r="46" spans="1:14" ht="19.5" customHeight="1" x14ac:dyDescent="0.3">
      <c r="A46" s="79" t="s">
        <v>73</v>
      </c>
      <c r="B46" s="148">
        <f>(B45/B44)*(B43/B42)*(B41/B40)*(B39/B38)*B37</f>
        <v>25</v>
      </c>
      <c r="C46" s="151" t="s">
        <v>74</v>
      </c>
      <c r="D46" s="153">
        <f>D45*$B$31/100</f>
        <v>25.016832000000001</v>
      </c>
      <c r="E46" s="93"/>
      <c r="F46" s="92">
        <f>F45*$B$31/100</f>
        <v>25.921584000000003</v>
      </c>
      <c r="G46" s="93"/>
    </row>
    <row r="47" spans="1:14" ht="19.5" customHeight="1" x14ac:dyDescent="0.3">
      <c r="A47" s="273" t="s">
        <v>75</v>
      </c>
      <c r="B47" s="284"/>
      <c r="C47" s="151" t="s">
        <v>76</v>
      </c>
      <c r="D47" s="152">
        <f>D46/$B$46</f>
        <v>1.00067328</v>
      </c>
      <c r="E47" s="93"/>
      <c r="F47" s="94">
        <f>F46/$B$46</f>
        <v>1.0368633600000001</v>
      </c>
      <c r="G47" s="93"/>
    </row>
    <row r="48" spans="1:14" ht="27" customHeight="1" x14ac:dyDescent="0.4">
      <c r="A48" s="275"/>
      <c r="B48" s="285"/>
      <c r="C48" s="151" t="s">
        <v>77</v>
      </c>
      <c r="D48" s="175">
        <v>1.2</v>
      </c>
      <c r="E48" s="126"/>
      <c r="F48" s="126"/>
      <c r="G48" s="126"/>
    </row>
    <row r="49" spans="1:12" ht="18.75" x14ac:dyDescent="0.3">
      <c r="C49" s="151" t="s">
        <v>78</v>
      </c>
      <c r="D49" s="153">
        <f>D48*$B$46</f>
        <v>30</v>
      </c>
      <c r="E49" s="93"/>
      <c r="F49" s="93"/>
      <c r="G49" s="93"/>
    </row>
    <row r="50" spans="1:12" ht="19.5" customHeight="1" x14ac:dyDescent="0.3">
      <c r="C50" s="154" t="s">
        <v>79</v>
      </c>
      <c r="D50" s="155">
        <f>D49/B35</f>
        <v>30</v>
      </c>
      <c r="E50" s="112"/>
      <c r="F50" s="112"/>
      <c r="G50" s="112"/>
    </row>
    <row r="51" spans="1:12" ht="18.75" x14ac:dyDescent="0.3">
      <c r="C51" s="156" t="s">
        <v>80</v>
      </c>
      <c r="D51" s="157">
        <f>AVERAGE(E39:E42,G39:G42)</f>
        <v>328430684.27706343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1.3449422021610364E-2</v>
      </c>
      <c r="E52" s="91"/>
      <c r="F52" s="91"/>
      <c r="G52" s="91"/>
    </row>
    <row r="53" spans="1:12" ht="19.5" customHeight="1" x14ac:dyDescent="0.3">
      <c r="C53" s="96" t="s">
        <v>18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62" t="s">
        <v>83</v>
      </c>
      <c r="B56" s="64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159" t="s">
        <v>84</v>
      </c>
      <c r="B57" s="176">
        <v>5</v>
      </c>
      <c r="C57" s="139" t="s">
        <v>85</v>
      </c>
      <c r="D57" s="177">
        <v>125</v>
      </c>
      <c r="E57" s="139" t="str">
        <f>B20</f>
        <v>Amoxicillin Trihydrate BP</v>
      </c>
    </row>
    <row r="58" spans="1:12" ht="18.75" x14ac:dyDescent="0.3">
      <c r="A58" s="64" t="s">
        <v>86</v>
      </c>
      <c r="B58" s="187">
        <f>RD!C39</f>
        <v>1.1029028782696551</v>
      </c>
    </row>
    <row r="59" spans="1:12" s="26" customFormat="1" ht="18.75" x14ac:dyDescent="0.3">
      <c r="A59" s="137" t="s">
        <v>87</v>
      </c>
      <c r="B59" s="138">
        <f>B57</f>
        <v>5</v>
      </c>
      <c r="C59" s="139" t="s">
        <v>88</v>
      </c>
      <c r="D59" s="160">
        <f>B58*B57</f>
        <v>5.5145143913482748</v>
      </c>
    </row>
    <row r="60" spans="1:12" ht="19.5" customHeight="1" x14ac:dyDescent="0.25"/>
    <row r="61" spans="1:12" s="3" customFormat="1" ht="27" customHeight="1" thickBot="1" x14ac:dyDescent="0.45">
      <c r="A61" s="78" t="s">
        <v>89</v>
      </c>
      <c r="B61" s="168">
        <v>50</v>
      </c>
      <c r="C61" s="62"/>
      <c r="D61" s="102" t="s">
        <v>90</v>
      </c>
      <c r="E61" s="101" t="s">
        <v>91</v>
      </c>
      <c r="F61" s="101" t="s">
        <v>61</v>
      </c>
      <c r="G61" s="101" t="s">
        <v>92</v>
      </c>
      <c r="H61" s="81" t="s">
        <v>93</v>
      </c>
      <c r="L61" s="70"/>
    </row>
    <row r="62" spans="1:12" s="3" customFormat="1" ht="24" customHeight="1" x14ac:dyDescent="0.4">
      <c r="A62" s="79" t="s">
        <v>94</v>
      </c>
      <c r="B62" s="169">
        <v>1</v>
      </c>
      <c r="C62" s="280" t="s">
        <v>95</v>
      </c>
      <c r="D62" s="288">
        <v>1.9483299999999999</v>
      </c>
      <c r="E62" s="132">
        <v>1</v>
      </c>
      <c r="F62" s="178">
        <v>193268881</v>
      </c>
      <c r="G62" s="199">
        <f>IF(ISBLANK(F62),"-",(F62/$D$51*$D$48*$B$70)*$D$59/$D$62)</f>
        <v>99.934217005807085</v>
      </c>
      <c r="H62" s="291">
        <f t="shared" ref="H62:H73" si="0">IF(ISBLANK(F62),"-",G62/$D$57)</f>
        <v>0.79947373604645666</v>
      </c>
      <c r="L62" s="70"/>
    </row>
    <row r="63" spans="1:12" s="3" customFormat="1" ht="26.25" customHeight="1" x14ac:dyDescent="0.4">
      <c r="A63" s="79" t="s">
        <v>96</v>
      </c>
      <c r="B63" s="169">
        <v>1</v>
      </c>
      <c r="C63" s="281"/>
      <c r="D63" s="289"/>
      <c r="E63" s="133">
        <v>2</v>
      </c>
      <c r="F63" s="171">
        <v>193790369</v>
      </c>
      <c r="G63" s="200">
        <f>IF(ISBLANK(F63),"-",(F63/$D$51*$D$48*$B$70)*$D$59/$D$62)</f>
        <v>100.20386463189297</v>
      </c>
      <c r="H63" s="292">
        <f t="shared" si="0"/>
        <v>0.80163091705514378</v>
      </c>
      <c r="L63" s="70"/>
    </row>
    <row r="64" spans="1:12" s="3" customFormat="1" ht="24.75" customHeight="1" x14ac:dyDescent="0.4">
      <c r="A64" s="79" t="s">
        <v>97</v>
      </c>
      <c r="B64" s="169">
        <v>1</v>
      </c>
      <c r="C64" s="281"/>
      <c r="D64" s="289"/>
      <c r="E64" s="133">
        <v>3</v>
      </c>
      <c r="F64" s="171">
        <v>194535502</v>
      </c>
      <c r="G64" s="200">
        <f>IF(ISBLANK(F64),"-",(F64/$D$51*$D$48*$B$70)*$D$59/$D$62)</f>
        <v>100.58915316119425</v>
      </c>
      <c r="H64" s="292">
        <f t="shared" si="0"/>
        <v>0.80471322528955402</v>
      </c>
      <c r="L64" s="70"/>
    </row>
    <row r="65" spans="1:11" ht="27" customHeight="1" thickBot="1" x14ac:dyDescent="0.45">
      <c r="A65" s="79" t="s">
        <v>98</v>
      </c>
      <c r="B65" s="169">
        <v>1</v>
      </c>
      <c r="C65" s="282"/>
      <c r="D65" s="290"/>
      <c r="E65" s="134">
        <v>4</v>
      </c>
      <c r="F65" s="179"/>
      <c r="G65" s="200" t="str">
        <f>IF(ISBLANK(F65),"-",(F65/$D$51*$D$48*$B$70)*$D$59/$D$62)</f>
        <v>-</v>
      </c>
      <c r="H65" s="293" t="str">
        <f t="shared" si="0"/>
        <v>-</v>
      </c>
    </row>
    <row r="66" spans="1:11" ht="24.75" customHeight="1" x14ac:dyDescent="0.4">
      <c r="A66" s="79" t="s">
        <v>99</v>
      </c>
      <c r="B66" s="169">
        <v>1</v>
      </c>
      <c r="C66" s="280" t="s">
        <v>100</v>
      </c>
      <c r="D66" s="288">
        <v>2.32864</v>
      </c>
      <c r="E66" s="103">
        <v>1</v>
      </c>
      <c r="F66" s="171">
        <v>225263731</v>
      </c>
      <c r="G66" s="199">
        <f>IF(ISBLANK(F66),"-",(F66/$D$51*$D$48*$B$70)*$D$59/$D$66)</f>
        <v>97.454908802289467</v>
      </c>
      <c r="H66" s="291">
        <f t="shared" si="0"/>
        <v>0.77963927041831571</v>
      </c>
    </row>
    <row r="67" spans="1:11" ht="23.25" customHeight="1" x14ac:dyDescent="0.4">
      <c r="A67" s="79" t="s">
        <v>101</v>
      </c>
      <c r="B67" s="169">
        <v>1</v>
      </c>
      <c r="C67" s="281"/>
      <c r="D67" s="289"/>
      <c r="E67" s="104">
        <v>2</v>
      </c>
      <c r="F67" s="171">
        <v>225206937</v>
      </c>
      <c r="G67" s="200">
        <f>IF(ISBLANK(F67),"-",(F67/$D$51*$D$48*$B$70)*$D$59/$D$66)</f>
        <v>97.430338250847626</v>
      </c>
      <c r="H67" s="292">
        <f t="shared" si="0"/>
        <v>0.77944270600678101</v>
      </c>
    </row>
    <row r="68" spans="1:11" ht="24.75" customHeight="1" x14ac:dyDescent="0.4">
      <c r="A68" s="79" t="s">
        <v>102</v>
      </c>
      <c r="B68" s="169">
        <v>1</v>
      </c>
      <c r="C68" s="281"/>
      <c r="D68" s="289"/>
      <c r="E68" s="104">
        <v>3</v>
      </c>
      <c r="F68" s="171">
        <v>225870892</v>
      </c>
      <c r="G68" s="200">
        <f>IF(ISBLANK(F68),"-",(F68/$D$51*$D$48*$B$70)*$D$59/$D$66)</f>
        <v>97.717582334422829</v>
      </c>
      <c r="H68" s="292">
        <f t="shared" si="0"/>
        <v>0.78174065867538267</v>
      </c>
    </row>
    <row r="69" spans="1:11" ht="27" customHeight="1" thickBot="1" x14ac:dyDescent="0.45">
      <c r="A69" s="79" t="s">
        <v>103</v>
      </c>
      <c r="B69" s="169">
        <v>1</v>
      </c>
      <c r="C69" s="282"/>
      <c r="D69" s="290"/>
      <c r="E69" s="105">
        <v>4</v>
      </c>
      <c r="F69" s="179"/>
      <c r="G69" s="201" t="str">
        <f>IF(ISBLANK(F69),"-",(F69/$D$51*$D$48*$B$70)*$D$59/$D$66)</f>
        <v>-</v>
      </c>
      <c r="H69" s="293" t="str">
        <f t="shared" si="0"/>
        <v>-</v>
      </c>
    </row>
    <row r="70" spans="1:11" ht="23.25" customHeight="1" x14ac:dyDescent="0.4">
      <c r="A70" s="79" t="s">
        <v>104</v>
      </c>
      <c r="B70" s="147">
        <f>(B69/B68)*(B67/B66)*(B65/B64)*(B63/B62)*B61</f>
        <v>50</v>
      </c>
      <c r="C70" s="280" t="s">
        <v>105</v>
      </c>
      <c r="D70" s="288">
        <v>2.0022700000000002</v>
      </c>
      <c r="E70" s="103">
        <v>1</v>
      </c>
      <c r="F70" s="178">
        <v>193389840</v>
      </c>
      <c r="G70" s="199">
        <f>IF(ISBLANK(F70),"-",(F70/$D$51*$D$48*$B$70)*$D$59/$D$70)</f>
        <v>97.302906562006655</v>
      </c>
      <c r="H70" s="291">
        <f t="shared" si="0"/>
        <v>0.77842325249605326</v>
      </c>
    </row>
    <row r="71" spans="1:11" ht="22.5" customHeight="1" thickBot="1" x14ac:dyDescent="0.45">
      <c r="A71" s="158" t="s">
        <v>106</v>
      </c>
      <c r="B71" s="180">
        <f>(D48*B70)/D57*D59</f>
        <v>2.6469669078471716</v>
      </c>
      <c r="C71" s="281"/>
      <c r="D71" s="289"/>
      <c r="E71" s="104">
        <v>2</v>
      </c>
      <c r="F71" s="171">
        <v>193478455</v>
      </c>
      <c r="G71" s="200">
        <f>IF(ISBLANK(F71),"-",(F71/$D$51*$D$48*$B$70)*$D$59/$D$70)</f>
        <v>97.347492653318341</v>
      </c>
      <c r="H71" s="292">
        <f t="shared" si="0"/>
        <v>0.7787799412265467</v>
      </c>
    </row>
    <row r="72" spans="1:11" ht="23.25" customHeight="1" x14ac:dyDescent="0.4">
      <c r="A72" s="273" t="s">
        <v>75</v>
      </c>
      <c r="B72" s="274"/>
      <c r="C72" s="281"/>
      <c r="D72" s="289"/>
      <c r="E72" s="104">
        <v>3</v>
      </c>
      <c r="F72" s="171">
        <v>193348376</v>
      </c>
      <c r="G72" s="200">
        <f>IF(ISBLANK(F72),"-",(F72/$D$51*$D$48*$B$70)*$D$59/$D$70)</f>
        <v>97.28204420585763</v>
      </c>
      <c r="H72" s="292">
        <f t="shared" si="0"/>
        <v>0.77825635364686108</v>
      </c>
    </row>
    <row r="73" spans="1:11" ht="23.25" customHeight="1" thickBot="1" x14ac:dyDescent="0.45">
      <c r="A73" s="275"/>
      <c r="B73" s="276"/>
      <c r="C73" s="283"/>
      <c r="D73" s="290"/>
      <c r="E73" s="105">
        <v>4</v>
      </c>
      <c r="F73" s="179"/>
      <c r="G73" s="201" t="str">
        <f>IF(ISBLANK(F73),"-",(F73/$D$51*$D$48*$B$70)*$D$59/$D$70)</f>
        <v>-</v>
      </c>
      <c r="H73" s="29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68</v>
      </c>
      <c r="H74" s="181">
        <f>AVERAGE(H62:H73)</f>
        <v>0.78690000676234384</v>
      </c>
    </row>
    <row r="75" spans="1:11" ht="26.25" customHeight="1" x14ac:dyDescent="0.4">
      <c r="C75" s="106"/>
      <c r="D75" s="106"/>
      <c r="E75" s="106"/>
      <c r="F75" s="107"/>
      <c r="G75" s="95" t="s">
        <v>81</v>
      </c>
      <c r="H75" s="182">
        <f>STDEV(H62:H73)/H74</f>
        <v>1.4488490678036587E-2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18</v>
      </c>
      <c r="H76" s="183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107</v>
      </c>
      <c r="B78" s="185" t="s">
        <v>108</v>
      </c>
      <c r="C78" s="264" t="str">
        <f>B20</f>
        <v>Amoxicillin Trihydrate BP</v>
      </c>
      <c r="D78" s="264"/>
      <c r="E78" s="131" t="s">
        <v>109</v>
      </c>
      <c r="F78" s="131"/>
      <c r="G78" s="186">
        <f>H74</f>
        <v>0.78690000676234384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64" t="s">
        <v>110</v>
      </c>
      <c r="C80" s="264"/>
      <c r="D80" s="264"/>
      <c r="E80" s="264"/>
      <c r="F80" s="264"/>
      <c r="G80" s="264"/>
      <c r="H80" s="264"/>
    </row>
    <row r="81" spans="1:8" ht="26.25" customHeight="1" x14ac:dyDescent="0.4">
      <c r="A81" s="66" t="s">
        <v>3</v>
      </c>
      <c r="B81" s="263" t="s">
        <v>45</v>
      </c>
      <c r="C81" s="263"/>
    </row>
    <row r="82" spans="1:8" ht="26.25" customHeight="1" x14ac:dyDescent="0.4">
      <c r="A82" s="68" t="s">
        <v>46</v>
      </c>
      <c r="B82" s="286" t="str">
        <f>B28</f>
        <v>NQCL-WRS-A1-3</v>
      </c>
      <c r="C82" s="286"/>
    </row>
    <row r="83" spans="1:8" ht="27" customHeight="1" x14ac:dyDescent="0.4">
      <c r="A83" s="68" t="s">
        <v>5</v>
      </c>
      <c r="B83" s="164">
        <v>87.84</v>
      </c>
    </row>
    <row r="84" spans="1:8" ht="27" customHeight="1" x14ac:dyDescent="0.4">
      <c r="A84" s="68" t="s">
        <v>47</v>
      </c>
      <c r="B84" s="163">
        <v>0</v>
      </c>
      <c r="C84" s="265" t="s">
        <v>48</v>
      </c>
      <c r="D84" s="266"/>
      <c r="E84" s="266"/>
      <c r="F84" s="266"/>
      <c r="G84" s="266"/>
      <c r="H84" s="267"/>
    </row>
    <row r="85" spans="1:8" ht="19.5" customHeight="1" x14ac:dyDescent="0.3">
      <c r="A85" s="68" t="s">
        <v>49</v>
      </c>
      <c r="B85" s="67">
        <f>B83-B84</f>
        <v>87.84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50</v>
      </c>
      <c r="B86" s="184">
        <v>1</v>
      </c>
      <c r="C86" s="268" t="s">
        <v>51</v>
      </c>
      <c r="D86" s="269"/>
      <c r="E86" s="269"/>
      <c r="F86" s="269"/>
      <c r="G86" s="269"/>
      <c r="H86" s="270"/>
    </row>
    <row r="87" spans="1:8" ht="27" customHeight="1" x14ac:dyDescent="0.4">
      <c r="A87" s="68" t="s">
        <v>52</v>
      </c>
      <c r="B87" s="184">
        <v>1</v>
      </c>
      <c r="C87" s="268" t="s">
        <v>53</v>
      </c>
      <c r="D87" s="269"/>
      <c r="E87" s="269"/>
      <c r="F87" s="269"/>
      <c r="G87" s="269"/>
      <c r="H87" s="270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54</v>
      </c>
      <c r="B89" s="77">
        <f>B86/B87</f>
        <v>1</v>
      </c>
      <c r="C89" s="62" t="s">
        <v>55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56</v>
      </c>
      <c r="B91" s="168">
        <v>25</v>
      </c>
      <c r="D91" s="271" t="s">
        <v>57</v>
      </c>
      <c r="E91" s="287"/>
      <c r="F91" s="124" t="s">
        <v>58</v>
      </c>
      <c r="G91" s="125"/>
      <c r="H91" s="69"/>
    </row>
    <row r="92" spans="1:8" ht="26.25" customHeight="1" x14ac:dyDescent="0.4">
      <c r="A92" s="79" t="s">
        <v>59</v>
      </c>
      <c r="B92" s="169">
        <v>1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69"/>
    </row>
    <row r="93" spans="1:8" ht="26.25" customHeight="1" x14ac:dyDescent="0.4">
      <c r="A93" s="79" t="s">
        <v>63</v>
      </c>
      <c r="B93" s="169">
        <v>1</v>
      </c>
      <c r="C93" s="84">
        <v>1</v>
      </c>
      <c r="D93" s="170">
        <v>271051529</v>
      </c>
      <c r="E93" s="120">
        <f>IF(ISBLANK(D93),"-",$D$103/$D$100*D93)</f>
        <v>325042989.8557899</v>
      </c>
      <c r="F93" s="170">
        <v>287570853</v>
      </c>
      <c r="G93" s="120">
        <f>IF(ISBLANK(F93),"-",$D$103/$F$100*F93)</f>
        <v>332816296.6429829</v>
      </c>
      <c r="H93" s="69"/>
    </row>
    <row r="94" spans="1:8" ht="26.25" customHeight="1" x14ac:dyDescent="0.4">
      <c r="A94" s="79" t="s">
        <v>64</v>
      </c>
      <c r="B94" s="169">
        <v>1</v>
      </c>
      <c r="C94" s="80">
        <v>2</v>
      </c>
      <c r="D94" s="171">
        <v>270175514</v>
      </c>
      <c r="E94" s="121">
        <f>IF(ISBLANK(D94),"-",$D$103/$D$100*D94)</f>
        <v>323992479.14364219</v>
      </c>
      <c r="F94" s="171">
        <v>286058779</v>
      </c>
      <c r="G94" s="121">
        <f>IF(ISBLANK(F94),"-",$D$103/$F$100*F94)</f>
        <v>331066317.93797785</v>
      </c>
      <c r="H94" s="69"/>
    </row>
    <row r="95" spans="1:8" ht="26.25" customHeight="1" x14ac:dyDescent="0.4">
      <c r="A95" s="79" t="s">
        <v>65</v>
      </c>
      <c r="B95" s="169">
        <v>1</v>
      </c>
      <c r="C95" s="80">
        <v>3</v>
      </c>
      <c r="D95" s="171">
        <v>270488298</v>
      </c>
      <c r="E95" s="121">
        <f>IF(ISBLANK(D95),"-",$D$103/$D$100*D95)</f>
        <v>324367567.40421808</v>
      </c>
      <c r="F95" s="171">
        <v>287987463</v>
      </c>
      <c r="G95" s="121">
        <f>IF(ISBLANK(F95),"-",$D$103/$F$100*F95)</f>
        <v>333298454.67776966</v>
      </c>
    </row>
    <row r="96" spans="1:8" ht="26.25" customHeight="1" x14ac:dyDescent="0.4">
      <c r="A96" s="79" t="s">
        <v>66</v>
      </c>
      <c r="B96" s="169">
        <v>1</v>
      </c>
      <c r="C96" s="86">
        <v>4</v>
      </c>
      <c r="D96" s="172"/>
      <c r="E96" s="122" t="str">
        <f>IF(ISBLANK(D96),"-",$D$103/$D$100*D96)</f>
        <v>-</v>
      </c>
      <c r="F96" s="172"/>
      <c r="G96" s="122" t="str">
        <f>IF(ISBLANK(F96),"-",$D$103/$F$100*F96)</f>
        <v>-</v>
      </c>
    </row>
    <row r="97" spans="1:7" ht="27" customHeight="1" x14ac:dyDescent="0.4">
      <c r="A97" s="79" t="s">
        <v>67</v>
      </c>
      <c r="B97" s="169">
        <v>1</v>
      </c>
      <c r="C97" s="87" t="s">
        <v>68</v>
      </c>
      <c r="D97" s="88">
        <f>AVERAGE(D93:D96)</f>
        <v>270571780.33333331</v>
      </c>
      <c r="E97" s="89">
        <f>AVERAGE(E93:E96)</f>
        <v>324467678.80121672</v>
      </c>
      <c r="F97" s="88">
        <f>AVERAGE(F93:F96)</f>
        <v>287205698.33333331</v>
      </c>
      <c r="G97" s="89">
        <f>AVERAGE(G93:G96)</f>
        <v>332393689.75291014</v>
      </c>
    </row>
    <row r="98" spans="1:7" ht="26.25" customHeight="1" x14ac:dyDescent="0.4">
      <c r="A98" s="79" t="s">
        <v>69</v>
      </c>
      <c r="B98" s="164">
        <v>1</v>
      </c>
      <c r="C98" s="150" t="s">
        <v>70</v>
      </c>
      <c r="D98" s="174">
        <v>28.48</v>
      </c>
      <c r="E98" s="85"/>
      <c r="F98" s="173">
        <v>29.51</v>
      </c>
      <c r="G98" s="126"/>
    </row>
    <row r="99" spans="1:7" ht="26.25" customHeight="1" x14ac:dyDescent="0.4">
      <c r="A99" s="79" t="s">
        <v>71</v>
      </c>
      <c r="B99" s="164">
        <v>1</v>
      </c>
      <c r="C99" s="151" t="s">
        <v>72</v>
      </c>
      <c r="D99" s="152">
        <f>D98*$B$89</f>
        <v>28.48</v>
      </c>
      <c r="E99" s="91"/>
      <c r="F99" s="90">
        <f>F98*$B$89</f>
        <v>29.51</v>
      </c>
      <c r="G99" s="93"/>
    </row>
    <row r="100" spans="1:7" ht="19.5" customHeight="1" x14ac:dyDescent="0.3">
      <c r="A100" s="79" t="s">
        <v>73</v>
      </c>
      <c r="B100" s="148">
        <f>(B99/B98)*(B97/B96)*(B95/B94)*(B93/B92)*B91</f>
        <v>25</v>
      </c>
      <c r="C100" s="151" t="s">
        <v>74</v>
      </c>
      <c r="D100" s="153">
        <f>D99*$B$85/100</f>
        <v>25.016832000000001</v>
      </c>
      <c r="E100" s="93"/>
      <c r="F100" s="92">
        <f>F99*$B$85/100</f>
        <v>25.921584000000003</v>
      </c>
      <c r="G100" s="93"/>
    </row>
    <row r="101" spans="1:7" ht="19.5" customHeight="1" x14ac:dyDescent="0.3">
      <c r="A101" s="273" t="s">
        <v>75</v>
      </c>
      <c r="B101" s="284"/>
      <c r="C101" s="151" t="s">
        <v>76</v>
      </c>
      <c r="D101" s="152">
        <f>D100/$B$100</f>
        <v>1.00067328</v>
      </c>
      <c r="E101" s="93"/>
      <c r="F101" s="94">
        <f>F100/$B$100</f>
        <v>1.0368633600000001</v>
      </c>
      <c r="G101" s="93"/>
    </row>
    <row r="102" spans="1:7" ht="27" customHeight="1" x14ac:dyDescent="0.4">
      <c r="A102" s="275"/>
      <c r="B102" s="285"/>
      <c r="C102" s="151" t="s">
        <v>77</v>
      </c>
      <c r="D102" s="175">
        <v>1.2</v>
      </c>
      <c r="E102" s="126"/>
      <c r="F102" s="126"/>
      <c r="G102" s="126"/>
    </row>
    <row r="103" spans="1:7" ht="18.75" x14ac:dyDescent="0.3">
      <c r="C103" s="151" t="s">
        <v>78</v>
      </c>
      <c r="D103" s="153">
        <f>D102*$B$100</f>
        <v>30</v>
      </c>
      <c r="E103" s="93"/>
      <c r="F103" s="93"/>
      <c r="G103" s="93"/>
    </row>
    <row r="104" spans="1:7" ht="19.5" customHeight="1" x14ac:dyDescent="0.3">
      <c r="C104" s="154" t="s">
        <v>79</v>
      </c>
      <c r="D104" s="155">
        <f>D103/B89</f>
        <v>30</v>
      </c>
      <c r="E104" s="112"/>
      <c r="F104" s="112"/>
      <c r="G104" s="112"/>
    </row>
    <row r="105" spans="1:7" ht="18.75" x14ac:dyDescent="0.3">
      <c r="C105" s="156" t="s">
        <v>80</v>
      </c>
      <c r="D105" s="157">
        <f>AVERAGE(E93:E96,G93:G96)</f>
        <v>328430684.27706343</v>
      </c>
      <c r="E105" s="111"/>
      <c r="F105" s="111"/>
      <c r="G105" s="111"/>
    </row>
    <row r="106" spans="1:7" ht="18.75" x14ac:dyDescent="0.3">
      <c r="C106" s="95" t="s">
        <v>81</v>
      </c>
      <c r="D106" s="98">
        <f>STDEV(E93:E96,G93:G96)/D105</f>
        <v>1.3449422021610364E-2</v>
      </c>
      <c r="E106" s="91"/>
      <c r="F106" s="91"/>
      <c r="G106" s="91"/>
    </row>
    <row r="107" spans="1:7" ht="19.5" customHeight="1" x14ac:dyDescent="0.3">
      <c r="C107" s="96" t="s">
        <v>18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62" t="s">
        <v>83</v>
      </c>
      <c r="B110" s="64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159" t="s">
        <v>84</v>
      </c>
      <c r="B111" s="176">
        <v>5</v>
      </c>
      <c r="C111" s="139" t="s">
        <v>85</v>
      </c>
      <c r="D111" s="177">
        <v>125</v>
      </c>
      <c r="E111" s="139" t="str">
        <f>B20</f>
        <v>Amoxicillin Trihydrate BP</v>
      </c>
    </row>
    <row r="112" spans="1:7" ht="18.75" x14ac:dyDescent="0.3">
      <c r="A112" s="64" t="s">
        <v>86</v>
      </c>
      <c r="B112" s="187">
        <f>B58</f>
        <v>1.1029028782696551</v>
      </c>
    </row>
    <row r="113" spans="1:8" ht="18.75" x14ac:dyDescent="0.3">
      <c r="A113" s="137" t="s">
        <v>87</v>
      </c>
      <c r="B113" s="138">
        <f>B111</f>
        <v>5</v>
      </c>
      <c r="C113" s="139" t="s">
        <v>88</v>
      </c>
      <c r="D113" s="160">
        <f>B112*B111</f>
        <v>5.5145143913482748</v>
      </c>
      <c r="E113" s="140"/>
      <c r="F113" s="140"/>
      <c r="G113" s="140"/>
      <c r="H113" s="140"/>
    </row>
    <row r="114" spans="1:8" ht="19.5" customHeight="1" x14ac:dyDescent="0.25"/>
    <row r="115" spans="1:8" ht="27" customHeight="1" thickBot="1" x14ac:dyDescent="0.45">
      <c r="A115" s="78" t="s">
        <v>89</v>
      </c>
      <c r="B115" s="168">
        <v>50</v>
      </c>
      <c r="D115" s="102" t="s">
        <v>90</v>
      </c>
      <c r="E115" s="101" t="s">
        <v>91</v>
      </c>
      <c r="F115" s="101" t="s">
        <v>61</v>
      </c>
      <c r="G115" s="101" t="s">
        <v>92</v>
      </c>
      <c r="H115" s="81" t="s">
        <v>93</v>
      </c>
    </row>
    <row r="116" spans="1:8" ht="26.25" customHeight="1" x14ac:dyDescent="0.4">
      <c r="A116" s="79" t="s">
        <v>94</v>
      </c>
      <c r="B116" s="169">
        <v>1</v>
      </c>
      <c r="C116" s="280" t="s">
        <v>95</v>
      </c>
      <c r="D116" s="288">
        <v>2.8188599999999999</v>
      </c>
      <c r="E116" s="132">
        <v>1</v>
      </c>
      <c r="F116" s="178">
        <v>355849101</v>
      </c>
      <c r="G116" s="199">
        <f>IF(ISBLANK(F116),"-",(F116/$D$105*$D$102*$B$124)*$D$113/$D$116)</f>
        <v>127.17658697698785</v>
      </c>
      <c r="H116" s="202">
        <f t="shared" ref="H116:H119" si="1">IF(ISBLANK(F116),"-",G116/$D$111)</f>
        <v>1.0174126958159029</v>
      </c>
    </row>
    <row r="117" spans="1:8" ht="26.25" customHeight="1" x14ac:dyDescent="0.4">
      <c r="A117" s="79" t="s">
        <v>96</v>
      </c>
      <c r="B117" s="169">
        <v>1</v>
      </c>
      <c r="C117" s="281"/>
      <c r="D117" s="289"/>
      <c r="E117" s="133">
        <v>2</v>
      </c>
      <c r="F117" s="171">
        <v>353929566</v>
      </c>
      <c r="G117" s="200">
        <f>IF(ISBLANK(F117),"-",(F117/$D$105*$D$102*$B$124)*$D$113/$D$116)</f>
        <v>126.49056610691436</v>
      </c>
      <c r="H117" s="202">
        <f t="shared" si="1"/>
        <v>1.0119245288553149</v>
      </c>
    </row>
    <row r="118" spans="1:8" ht="26.25" customHeight="1" x14ac:dyDescent="0.4">
      <c r="A118" s="79" t="s">
        <v>97</v>
      </c>
      <c r="B118" s="169">
        <v>1</v>
      </c>
      <c r="C118" s="281"/>
      <c r="D118" s="289"/>
      <c r="E118" s="133">
        <v>3</v>
      </c>
      <c r="F118" s="171">
        <v>354824270</v>
      </c>
      <c r="G118" s="200">
        <f>IF(ISBLANK(F118),"-",(F118/$D$105*$D$102*$B$124)*$D$113/$D$116)</f>
        <v>126.81032355678541</v>
      </c>
      <c r="H118" s="202">
        <f t="shared" si="1"/>
        <v>1.0144825884542832</v>
      </c>
    </row>
    <row r="119" spans="1:8" ht="27" customHeight="1" thickBot="1" x14ac:dyDescent="0.45">
      <c r="A119" s="79" t="s">
        <v>98</v>
      </c>
      <c r="B119" s="169">
        <v>1</v>
      </c>
      <c r="C119" s="282"/>
      <c r="D119" s="290"/>
      <c r="E119" s="134">
        <v>4</v>
      </c>
      <c r="F119" s="179"/>
      <c r="G119" s="201" t="str">
        <f>IF(ISBLANK(F119),"-",(F119/$D$105*$D$102*$B$124)*$D$113/$D$116)</f>
        <v>-</v>
      </c>
      <c r="H119" s="202" t="str">
        <f t="shared" si="1"/>
        <v>-</v>
      </c>
    </row>
    <row r="120" spans="1:8" ht="26.25" customHeight="1" x14ac:dyDescent="0.4">
      <c r="A120" s="79" t="s">
        <v>99</v>
      </c>
      <c r="B120" s="169">
        <v>1</v>
      </c>
      <c r="C120" s="280" t="s">
        <v>100</v>
      </c>
      <c r="D120" s="288">
        <v>2.57856</v>
      </c>
      <c r="E120" s="103">
        <v>1</v>
      </c>
      <c r="F120" s="171">
        <v>301052406</v>
      </c>
      <c r="G120" s="199">
        <f>IF(ISBLANK(F120),"-",(F120/$D$105*$D$102*$B$124)*$D$113/$D$120)</f>
        <v>117.61958987300623</v>
      </c>
      <c r="H120" s="202">
        <f t="shared" ref="H119:H127" si="2">IF(ISBLANK(F120),"-",G120/$D$111)</f>
        <v>0.94095671898404987</v>
      </c>
    </row>
    <row r="121" spans="1:8" ht="26.25" customHeight="1" x14ac:dyDescent="0.4">
      <c r="A121" s="79" t="s">
        <v>101</v>
      </c>
      <c r="B121" s="169">
        <v>1</v>
      </c>
      <c r="C121" s="281"/>
      <c r="D121" s="289"/>
      <c r="E121" s="104">
        <v>2</v>
      </c>
      <c r="F121" s="171">
        <v>301382008</v>
      </c>
      <c r="G121" s="200">
        <f>IF(ISBLANK(F121),"-",(F121/$D$105*$D$102*$B$124)*$D$113/$D$120)</f>
        <v>117.74836363893097</v>
      </c>
      <c r="H121" s="202">
        <f t="shared" si="2"/>
        <v>0.94198690911144778</v>
      </c>
    </row>
    <row r="122" spans="1:8" ht="26.25" customHeight="1" x14ac:dyDescent="0.4">
      <c r="A122" s="79" t="s">
        <v>102</v>
      </c>
      <c r="B122" s="169">
        <v>1</v>
      </c>
      <c r="C122" s="281"/>
      <c r="D122" s="289"/>
      <c r="E122" s="104">
        <v>3</v>
      </c>
      <c r="F122" s="171">
        <v>279670832</v>
      </c>
      <c r="G122" s="200">
        <f>IF(ISBLANK(F122),"-",(F122/$D$105*$D$102*$B$124)*$D$113/$D$120)</f>
        <v>109.26592149302544</v>
      </c>
      <c r="H122" s="202">
        <f t="shared" si="2"/>
        <v>0.87412737194420354</v>
      </c>
    </row>
    <row r="123" spans="1:8" ht="27" customHeight="1" thickBot="1" x14ac:dyDescent="0.45">
      <c r="A123" s="79" t="s">
        <v>103</v>
      </c>
      <c r="B123" s="169">
        <v>1</v>
      </c>
      <c r="C123" s="282"/>
      <c r="D123" s="290"/>
      <c r="E123" s="105">
        <v>4</v>
      </c>
      <c r="F123" s="179"/>
      <c r="G123" s="201" t="str">
        <f>IF(ISBLANK(F123),"-",(F123/$D$105*$D$102*$B$124)*$D$113/$D$120)</f>
        <v>-</v>
      </c>
      <c r="H123" s="202" t="str">
        <f t="shared" si="2"/>
        <v>-</v>
      </c>
    </row>
    <row r="124" spans="1:8" ht="26.25" customHeight="1" x14ac:dyDescent="0.4">
      <c r="A124" s="79" t="s">
        <v>104</v>
      </c>
      <c r="B124" s="147">
        <f>(B123/B122)*(B121/B120)*(B119/B118)*(B117/B116)*B115</f>
        <v>50</v>
      </c>
      <c r="C124" s="280" t="s">
        <v>105</v>
      </c>
      <c r="D124" s="288">
        <v>2.44956</v>
      </c>
      <c r="E124" s="103">
        <v>1</v>
      </c>
      <c r="F124" s="178">
        <v>298415919</v>
      </c>
      <c r="G124" s="199">
        <f>IF(ISBLANK(F124),"-",(F124/$D$105*$D$102*$B$124)*$D$113/$D$124)</f>
        <v>122.72942653066059</v>
      </c>
      <c r="H124" s="202">
        <f t="shared" si="2"/>
        <v>0.9818354122452847</v>
      </c>
    </row>
    <row r="125" spans="1:8" ht="27" customHeight="1" thickBot="1" x14ac:dyDescent="0.45">
      <c r="A125" s="158" t="s">
        <v>106</v>
      </c>
      <c r="B125" s="180">
        <f>(D102*B124)/D111*D113</f>
        <v>2.6469669078471716</v>
      </c>
      <c r="C125" s="281"/>
      <c r="D125" s="289"/>
      <c r="E125" s="104">
        <v>2</v>
      </c>
      <c r="F125" s="171">
        <v>302117625</v>
      </c>
      <c r="G125" s="200">
        <f>IF(ISBLANK(F125),"-",(F125/$D$105*$D$102*$B$124)*$D$113/$D$124)</f>
        <v>124.25182605977254</v>
      </c>
      <c r="H125" s="202">
        <f t="shared" si="2"/>
        <v>0.99401460847818035</v>
      </c>
    </row>
    <row r="126" spans="1:8" ht="26.25" customHeight="1" x14ac:dyDescent="0.4">
      <c r="A126" s="273" t="s">
        <v>75</v>
      </c>
      <c r="B126" s="274"/>
      <c r="C126" s="281"/>
      <c r="D126" s="289"/>
      <c r="E126" s="104">
        <v>3</v>
      </c>
      <c r="F126" s="171">
        <v>282649052</v>
      </c>
      <c r="G126" s="200">
        <f>IF(ISBLANK(F126),"-",(F126/$D$105*$D$102*$B$124)*$D$113/$D$124)</f>
        <v>116.24499181424319</v>
      </c>
      <c r="H126" s="202">
        <f t="shared" si="2"/>
        <v>0.92995993451394554</v>
      </c>
    </row>
    <row r="127" spans="1:8" ht="27" customHeight="1" thickBot="1" x14ac:dyDescent="0.45">
      <c r="A127" s="275"/>
      <c r="B127" s="276"/>
      <c r="C127" s="283"/>
      <c r="D127" s="290"/>
      <c r="E127" s="105">
        <v>4</v>
      </c>
      <c r="F127" s="179"/>
      <c r="G127" s="201" t="str">
        <f>IF(ISBLANK(F127),"-",(F127/$D$105*$D$102*$B$124)*$D$113/$D$124)</f>
        <v>-</v>
      </c>
      <c r="H127" s="202" t="str">
        <f t="shared" si="2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68</v>
      </c>
      <c r="H128" s="181">
        <f>AVERAGE(H116:H127)</f>
        <v>0.96741119648917917</v>
      </c>
    </row>
    <row r="129" spans="1:9" ht="26.25" customHeight="1" x14ac:dyDescent="0.4">
      <c r="C129" s="106"/>
      <c r="D129" s="106"/>
      <c r="E129" s="106"/>
      <c r="F129" s="107"/>
      <c r="G129" s="95" t="s">
        <v>81</v>
      </c>
      <c r="H129" s="198">
        <f>STDEV(H116:H127)/H128</f>
        <v>5.0460167660473211E-2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18</v>
      </c>
      <c r="H130" s="183">
        <f>COUNT(H116:H127)</f>
        <v>9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107</v>
      </c>
      <c r="B132" s="185" t="s">
        <v>108</v>
      </c>
      <c r="C132" s="264" t="str">
        <f>B20</f>
        <v>Amoxicillin Trihydrate BP</v>
      </c>
      <c r="D132" s="264"/>
      <c r="E132" s="131" t="s">
        <v>109</v>
      </c>
      <c r="F132" s="131"/>
      <c r="G132" s="186">
        <f>H128</f>
        <v>0.96741119648917917</v>
      </c>
      <c r="H132" s="107"/>
    </row>
    <row r="133" spans="1:9" ht="19.5" customHeight="1" x14ac:dyDescent="0.3">
      <c r="A133" s="189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26</v>
      </c>
      <c r="B134" s="161"/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27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11" priority="1" operator="greaterThan">
      <formula>0.02</formula>
    </cfRule>
  </conditionalFormatting>
  <conditionalFormatting sqref="H75">
    <cfRule type="cellIs" dxfId="10" priority="2" operator="greaterThan">
      <formula>0.02</formula>
    </cfRule>
  </conditionalFormatting>
  <conditionalFormatting sqref="D106">
    <cfRule type="cellIs" dxfId="9" priority="3" operator="greaterThan">
      <formula>0.02</formula>
    </cfRule>
  </conditionalFormatting>
  <conditionalFormatting sqref="H129">
    <cfRule type="cellIs" dxfId="8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55" zoomScaleNormal="75" workbookViewId="0">
      <selection activeCell="E79" sqref="E79"/>
    </sheetView>
  </sheetViews>
  <sheetFormatPr defaultRowHeight="13.5" x14ac:dyDescent="0.25"/>
  <cols>
    <col min="1" max="1" width="55.42578125" style="34" customWidth="1"/>
    <col min="2" max="2" width="33.7109375" style="34" customWidth="1"/>
    <col min="3" max="3" width="42.28515625" style="34" customWidth="1"/>
    <col min="4" max="4" width="30.5703125" style="34" customWidth="1"/>
    <col min="5" max="5" width="35.42578125" style="34" customWidth="1"/>
    <col min="6" max="6" width="30.7109375" style="34" customWidth="1"/>
    <col min="7" max="7" width="35.42578125" style="34" customWidth="1"/>
    <col min="8" max="9" width="30.28515625" style="34" customWidth="1"/>
    <col min="10" max="10" width="30.42578125" style="34" customWidth="1"/>
    <col min="11" max="11" width="21.28515625" style="34" customWidth="1"/>
    <col min="12" max="12" width="9.140625" style="34" customWidth="1"/>
    <col min="13" max="16384" width="9.140625" style="38"/>
  </cols>
  <sheetData>
    <row r="1" spans="1:8" x14ac:dyDescent="0.25">
      <c r="A1" s="260" t="s">
        <v>28</v>
      </c>
      <c r="B1" s="260"/>
      <c r="C1" s="260"/>
      <c r="D1" s="260"/>
      <c r="E1" s="260"/>
      <c r="F1" s="260"/>
      <c r="G1" s="260"/>
      <c r="H1" s="260"/>
    </row>
    <row r="2" spans="1:8" x14ac:dyDescent="0.25">
      <c r="A2" s="260"/>
      <c r="B2" s="260"/>
      <c r="C2" s="260"/>
      <c r="D2" s="260"/>
      <c r="E2" s="260"/>
      <c r="F2" s="260"/>
      <c r="G2" s="260"/>
      <c r="H2" s="260"/>
    </row>
    <row r="3" spans="1:8" x14ac:dyDescent="0.25">
      <c r="A3" s="260"/>
      <c r="B3" s="260"/>
      <c r="C3" s="260"/>
      <c r="D3" s="260"/>
      <c r="E3" s="260"/>
      <c r="F3" s="260"/>
      <c r="G3" s="260"/>
      <c r="H3" s="260"/>
    </row>
    <row r="4" spans="1:8" x14ac:dyDescent="0.25">
      <c r="A4" s="260"/>
      <c r="B4" s="260"/>
      <c r="C4" s="260"/>
      <c r="D4" s="260"/>
      <c r="E4" s="260"/>
      <c r="F4" s="260"/>
      <c r="G4" s="260"/>
      <c r="H4" s="260"/>
    </row>
    <row r="5" spans="1:8" x14ac:dyDescent="0.25">
      <c r="A5" s="260"/>
      <c r="B5" s="260"/>
      <c r="C5" s="260"/>
      <c r="D5" s="260"/>
      <c r="E5" s="260"/>
      <c r="F5" s="260"/>
      <c r="G5" s="260"/>
      <c r="H5" s="260"/>
    </row>
    <row r="6" spans="1:8" x14ac:dyDescent="0.25">
      <c r="A6" s="260"/>
      <c r="B6" s="260"/>
      <c r="C6" s="260"/>
      <c r="D6" s="260"/>
      <c r="E6" s="260"/>
      <c r="F6" s="260"/>
      <c r="G6" s="260"/>
      <c r="H6" s="260"/>
    </row>
    <row r="7" spans="1:8" x14ac:dyDescent="0.25">
      <c r="A7" s="260"/>
      <c r="B7" s="260"/>
      <c r="C7" s="260"/>
      <c r="D7" s="260"/>
      <c r="E7" s="260"/>
      <c r="F7" s="260"/>
      <c r="G7" s="260"/>
      <c r="H7" s="260"/>
    </row>
    <row r="8" spans="1:8" x14ac:dyDescent="0.25">
      <c r="A8" s="261" t="s">
        <v>29</v>
      </c>
      <c r="B8" s="261"/>
      <c r="C8" s="261"/>
      <c r="D8" s="261"/>
      <c r="E8" s="261"/>
      <c r="F8" s="261"/>
      <c r="G8" s="261"/>
      <c r="H8" s="261"/>
    </row>
    <row r="9" spans="1:8" x14ac:dyDescent="0.25">
      <c r="A9" s="261"/>
      <c r="B9" s="261"/>
      <c r="C9" s="261"/>
      <c r="D9" s="261"/>
      <c r="E9" s="261"/>
      <c r="F9" s="261"/>
      <c r="G9" s="261"/>
      <c r="H9" s="261"/>
    </row>
    <row r="10" spans="1:8" x14ac:dyDescent="0.25">
      <c r="A10" s="261"/>
      <c r="B10" s="261"/>
      <c r="C10" s="261"/>
      <c r="D10" s="261"/>
      <c r="E10" s="261"/>
      <c r="F10" s="261"/>
      <c r="G10" s="261"/>
      <c r="H10" s="261"/>
    </row>
    <row r="11" spans="1:8" x14ac:dyDescent="0.25">
      <c r="A11" s="261"/>
      <c r="B11" s="261"/>
      <c r="C11" s="261"/>
      <c r="D11" s="261"/>
      <c r="E11" s="261"/>
      <c r="F11" s="261"/>
      <c r="G11" s="261"/>
      <c r="H11" s="261"/>
    </row>
    <row r="12" spans="1:8" x14ac:dyDescent="0.25">
      <c r="A12" s="261"/>
      <c r="B12" s="261"/>
      <c r="C12" s="261"/>
      <c r="D12" s="261"/>
      <c r="E12" s="261"/>
      <c r="F12" s="261"/>
      <c r="G12" s="261"/>
      <c r="H12" s="261"/>
    </row>
    <row r="13" spans="1:8" x14ac:dyDescent="0.25">
      <c r="A13" s="261"/>
      <c r="B13" s="261"/>
      <c r="C13" s="261"/>
      <c r="D13" s="261"/>
      <c r="E13" s="261"/>
      <c r="F13" s="261"/>
      <c r="G13" s="261"/>
      <c r="H13" s="261"/>
    </row>
    <row r="14" spans="1:8" ht="19.5" customHeight="1" x14ac:dyDescent="0.25">
      <c r="A14" s="261"/>
      <c r="B14" s="261"/>
      <c r="C14" s="261"/>
      <c r="D14" s="261"/>
      <c r="E14" s="261"/>
      <c r="F14" s="261"/>
      <c r="G14" s="261"/>
      <c r="H14" s="261"/>
    </row>
    <row r="15" spans="1:8" ht="19.5" customHeight="1" thickBot="1" x14ac:dyDescent="0.3"/>
    <row r="16" spans="1:8" ht="19.5" customHeight="1" thickBot="1" x14ac:dyDescent="0.35">
      <c r="A16" s="254" t="s">
        <v>30</v>
      </c>
      <c r="B16" s="255"/>
      <c r="C16" s="255"/>
      <c r="D16" s="255"/>
      <c r="E16" s="255"/>
      <c r="F16" s="255"/>
      <c r="G16" s="255"/>
      <c r="H16" s="256"/>
    </row>
    <row r="17" spans="1:12" ht="20.25" customHeight="1" x14ac:dyDescent="0.25">
      <c r="A17" s="262" t="s">
        <v>43</v>
      </c>
      <c r="B17" s="262"/>
      <c r="C17" s="262"/>
      <c r="D17" s="262"/>
      <c r="E17" s="262"/>
      <c r="F17" s="262"/>
      <c r="G17" s="262"/>
      <c r="H17" s="262"/>
    </row>
    <row r="18" spans="1:12" ht="26.25" customHeight="1" x14ac:dyDescent="0.4">
      <c r="A18" s="63" t="s">
        <v>32</v>
      </c>
      <c r="B18" s="263" t="s">
        <v>4</v>
      </c>
      <c r="C18" s="263"/>
    </row>
    <row r="19" spans="1:12" ht="26.25" customHeight="1" x14ac:dyDescent="0.4">
      <c r="A19" s="63" t="s">
        <v>33</v>
      </c>
      <c r="B19" s="207" t="s">
        <v>117</v>
      </c>
      <c r="C19" s="188">
        <v>23</v>
      </c>
    </row>
    <row r="20" spans="1:12" ht="26.25" customHeight="1" x14ac:dyDescent="0.4">
      <c r="A20" s="63" t="s">
        <v>34</v>
      </c>
      <c r="B20" s="194" t="s">
        <v>7</v>
      </c>
      <c r="C20" s="166"/>
    </row>
    <row r="21" spans="1:12" ht="26.25" customHeight="1" x14ac:dyDescent="0.4">
      <c r="A21" s="63" t="s">
        <v>35</v>
      </c>
      <c r="B21" s="286" t="s">
        <v>9</v>
      </c>
      <c r="C21" s="286"/>
      <c r="D21" s="286"/>
      <c r="E21" s="286"/>
      <c r="F21" s="286"/>
      <c r="G21" s="286"/>
      <c r="H21" s="286"/>
      <c r="I21" s="190"/>
    </row>
    <row r="22" spans="1:12" ht="26.25" customHeight="1" x14ac:dyDescent="0.4">
      <c r="A22" s="63" t="s">
        <v>36</v>
      </c>
      <c r="B22" s="167"/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37</v>
      </c>
      <c r="B23" s="167"/>
      <c r="C23" s="166"/>
      <c r="D23" s="166"/>
      <c r="E23" s="166"/>
      <c r="F23" s="166"/>
      <c r="G23" s="166"/>
      <c r="H23" s="166"/>
      <c r="I23" s="166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64" t="s">
        <v>44</v>
      </c>
      <c r="C26" s="264"/>
      <c r="D26" s="264"/>
      <c r="E26" s="264"/>
      <c r="F26" s="264"/>
      <c r="G26" s="264"/>
      <c r="H26" s="264"/>
    </row>
    <row r="27" spans="1:12" ht="26.25" customHeight="1" x14ac:dyDescent="0.4">
      <c r="A27" s="66" t="s">
        <v>3</v>
      </c>
      <c r="B27" s="263" t="s">
        <v>45</v>
      </c>
      <c r="C27" s="263"/>
    </row>
    <row r="28" spans="1:12" ht="26.25" customHeight="1" x14ac:dyDescent="0.4">
      <c r="A28" s="185" t="s">
        <v>46</v>
      </c>
      <c r="B28" s="286" t="s">
        <v>111</v>
      </c>
      <c r="C28" s="286"/>
    </row>
    <row r="29" spans="1:12" ht="27" customHeight="1" thickBot="1" x14ac:dyDescent="0.45">
      <c r="A29" s="185" t="s">
        <v>5</v>
      </c>
      <c r="B29" s="164">
        <v>87.84</v>
      </c>
    </row>
    <row r="30" spans="1:12" s="3" customFormat="1" ht="27" customHeight="1" thickBot="1" x14ac:dyDescent="0.45">
      <c r="A30" s="185" t="s">
        <v>47</v>
      </c>
      <c r="B30" s="163">
        <v>0</v>
      </c>
      <c r="C30" s="265" t="s">
        <v>48</v>
      </c>
      <c r="D30" s="266"/>
      <c r="E30" s="266"/>
      <c r="F30" s="266"/>
      <c r="G30" s="266"/>
      <c r="H30" s="267"/>
      <c r="I30" s="70"/>
      <c r="J30" s="70"/>
      <c r="K30" s="70"/>
      <c r="L30" s="70"/>
    </row>
    <row r="31" spans="1:12" s="3" customFormat="1" ht="19.5" customHeight="1" thickBot="1" x14ac:dyDescent="0.35">
      <c r="A31" s="185" t="s">
        <v>49</v>
      </c>
      <c r="B31" s="192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thickBot="1" x14ac:dyDescent="0.45">
      <c r="A32" s="185" t="s">
        <v>50</v>
      </c>
      <c r="B32" s="184">
        <v>1</v>
      </c>
      <c r="C32" s="268" t="s">
        <v>51</v>
      </c>
      <c r="D32" s="269"/>
      <c r="E32" s="269"/>
      <c r="F32" s="269"/>
      <c r="G32" s="269"/>
      <c r="H32" s="270"/>
      <c r="I32" s="70"/>
      <c r="J32" s="70"/>
      <c r="K32" s="70"/>
      <c r="L32" s="70"/>
    </row>
    <row r="33" spans="1:14" s="3" customFormat="1" ht="27" customHeight="1" thickBot="1" x14ac:dyDescent="0.45">
      <c r="A33" s="185" t="s">
        <v>52</v>
      </c>
      <c r="B33" s="184">
        <v>1</v>
      </c>
      <c r="C33" s="268" t="s">
        <v>53</v>
      </c>
      <c r="D33" s="269"/>
      <c r="E33" s="269"/>
      <c r="F33" s="269"/>
      <c r="G33" s="269"/>
      <c r="H33" s="270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185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185" t="s">
        <v>54</v>
      </c>
      <c r="B35" s="77">
        <f>B32/B33</f>
        <v>1</v>
      </c>
      <c r="C35" s="140" t="s">
        <v>55</v>
      </c>
      <c r="D35" s="140"/>
      <c r="E35" s="140"/>
      <c r="F35" s="140"/>
      <c r="G35" s="140"/>
      <c r="H35" s="140"/>
      <c r="I35" s="70"/>
      <c r="J35" s="70"/>
      <c r="K35" s="70"/>
      <c r="L35" s="74"/>
      <c r="M35" s="74"/>
      <c r="N35" s="75"/>
    </row>
    <row r="36" spans="1:14" s="3" customFormat="1" ht="19.5" customHeight="1" thickBot="1" x14ac:dyDescent="0.35">
      <c r="A36" s="185"/>
      <c r="B36" s="192"/>
      <c r="H36" s="140"/>
      <c r="I36" s="70"/>
      <c r="J36" s="70"/>
      <c r="K36" s="70"/>
      <c r="L36" s="74"/>
      <c r="M36" s="74"/>
      <c r="N36" s="75"/>
    </row>
    <row r="37" spans="1:14" s="3" customFormat="1" ht="27" customHeight="1" thickBot="1" x14ac:dyDescent="0.45">
      <c r="A37" s="78" t="s">
        <v>56</v>
      </c>
      <c r="B37" s="168">
        <v>25</v>
      </c>
      <c r="C37" s="140"/>
      <c r="D37" s="271" t="s">
        <v>57</v>
      </c>
      <c r="E37" s="272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9">
        <v>1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9">
        <v>1</v>
      </c>
      <c r="C39" s="84">
        <v>1</v>
      </c>
      <c r="D39" s="170">
        <v>272992864</v>
      </c>
      <c r="E39" s="128">
        <f>IF(ISBLANK(D39),"-",$D$49/$D$46*D39)</f>
        <v>303599048.3867237</v>
      </c>
      <c r="F39" s="170">
        <v>278872389</v>
      </c>
      <c r="G39" s="120">
        <f>IF(ISBLANK(F39),"-",$D$49/$F$46*F39)</f>
        <v>306741714.18389165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9">
        <v>1</v>
      </c>
      <c r="C40" s="147">
        <v>2</v>
      </c>
      <c r="D40" s="171">
        <v>273582148</v>
      </c>
      <c r="E40" s="129">
        <f>IF(ISBLANK(D40),"-",$D$49/$D$46*D40)</f>
        <v>304254399.07614505</v>
      </c>
      <c r="F40" s="171">
        <v>278444138</v>
      </c>
      <c r="G40" s="121">
        <f>IF(ISBLANK(F40),"-",$D$49/$F$46*F40)</f>
        <v>306270665.59312934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9">
        <v>1</v>
      </c>
      <c r="C41" s="147">
        <v>3</v>
      </c>
      <c r="D41" s="171">
        <v>274286487</v>
      </c>
      <c r="E41" s="129">
        <f>IF(ISBLANK(D41),"-",$D$49/$D$46*D41)</f>
        <v>305037703.98385745</v>
      </c>
      <c r="F41" s="171">
        <v>279114783</v>
      </c>
      <c r="G41" s="121">
        <f>IF(ISBLANK(F41),"-",$D$49/$F$46*F41)</f>
        <v>307008332.01341039</v>
      </c>
      <c r="L41" s="74"/>
      <c r="M41" s="74"/>
      <c r="N41" s="140"/>
    </row>
    <row r="42" spans="1:14" ht="26.25" customHeight="1" x14ac:dyDescent="0.4">
      <c r="A42" s="79" t="s">
        <v>66</v>
      </c>
      <c r="B42" s="169">
        <v>1</v>
      </c>
      <c r="C42" s="86">
        <v>4</v>
      </c>
      <c r="D42" s="172"/>
      <c r="E42" s="130" t="str">
        <f>IF(ISBLANK(D42),"-",$D$49/$D$46*D42)</f>
        <v>-</v>
      </c>
      <c r="F42" s="172"/>
      <c r="G42" s="122" t="str">
        <f>IF(ISBLANK(F42),"-",$D$49/$F$46*F42)</f>
        <v>-</v>
      </c>
      <c r="L42" s="74"/>
      <c r="M42" s="74"/>
      <c r="N42" s="140"/>
    </row>
    <row r="43" spans="1:14" ht="27" customHeight="1" thickBot="1" x14ac:dyDescent="0.45">
      <c r="A43" s="79" t="s">
        <v>67</v>
      </c>
      <c r="B43" s="169">
        <v>1</v>
      </c>
      <c r="C43" s="87" t="s">
        <v>68</v>
      </c>
      <c r="D43" s="149">
        <f>AVERAGE(D39:D42)</f>
        <v>273620499.66666669</v>
      </c>
      <c r="E43" s="110">
        <f>AVERAGE(E39:E42)</f>
        <v>304297050.48224205</v>
      </c>
      <c r="F43" s="88">
        <f>AVERAGE(F39:F42)</f>
        <v>278810436.66666669</v>
      </c>
      <c r="G43" s="89">
        <f>AVERAGE(G39:G42)</f>
        <v>306673570.5968104</v>
      </c>
    </row>
    <row r="44" spans="1:14" ht="26.25" customHeight="1" x14ac:dyDescent="0.4">
      <c r="A44" s="79" t="s">
        <v>69</v>
      </c>
      <c r="B44" s="164">
        <v>1</v>
      </c>
      <c r="C44" s="150" t="s">
        <v>70</v>
      </c>
      <c r="D44" s="174">
        <v>30.71</v>
      </c>
      <c r="E44" s="140"/>
      <c r="F44" s="173">
        <v>31.05</v>
      </c>
      <c r="G44" s="126"/>
    </row>
    <row r="45" spans="1:14" ht="26.25" customHeight="1" x14ac:dyDescent="0.4">
      <c r="A45" s="79" t="s">
        <v>71</v>
      </c>
      <c r="B45" s="164">
        <v>1</v>
      </c>
      <c r="C45" s="151" t="s">
        <v>72</v>
      </c>
      <c r="D45" s="152">
        <f>D44*$B$35</f>
        <v>30.71</v>
      </c>
      <c r="E45" s="148"/>
      <c r="F45" s="90">
        <f>F44*$B$35</f>
        <v>31.05</v>
      </c>
      <c r="G45" s="108"/>
    </row>
    <row r="46" spans="1:14" ht="19.5" customHeight="1" thickBot="1" x14ac:dyDescent="0.35">
      <c r="A46" s="79" t="s">
        <v>73</v>
      </c>
      <c r="B46" s="148">
        <f>(B45/B44)*(B43/B42)*(B41/B40)*(B39/B38)*B37</f>
        <v>25</v>
      </c>
      <c r="C46" s="151" t="s">
        <v>74</v>
      </c>
      <c r="D46" s="153">
        <f>D45*$B$31/100</f>
        <v>26.975664000000002</v>
      </c>
      <c r="E46" s="108"/>
      <c r="F46" s="92">
        <f>F45*$B$31/100</f>
        <v>27.274320000000003</v>
      </c>
      <c r="G46" s="108"/>
    </row>
    <row r="47" spans="1:14" ht="19.5" customHeight="1" thickBot="1" x14ac:dyDescent="0.35">
      <c r="A47" s="273" t="s">
        <v>75</v>
      </c>
      <c r="B47" s="284"/>
      <c r="C47" s="151" t="s">
        <v>76</v>
      </c>
      <c r="D47" s="152">
        <f>D46/$B$46</f>
        <v>1.07902656</v>
      </c>
      <c r="E47" s="108"/>
      <c r="F47" s="94">
        <f>F46/$B$46</f>
        <v>1.0909728000000001</v>
      </c>
      <c r="G47" s="108"/>
    </row>
    <row r="48" spans="1:14" ht="27" customHeight="1" thickBot="1" x14ac:dyDescent="0.45">
      <c r="A48" s="275"/>
      <c r="B48" s="285"/>
      <c r="C48" s="151" t="s">
        <v>77</v>
      </c>
      <c r="D48" s="175">
        <v>1.2</v>
      </c>
      <c r="E48" s="126"/>
      <c r="F48" s="126"/>
      <c r="G48" s="126"/>
    </row>
    <row r="49" spans="1:12" ht="18.75" x14ac:dyDescent="0.3">
      <c r="C49" s="151" t="s">
        <v>78</v>
      </c>
      <c r="D49" s="153">
        <f>D48*$B$46</f>
        <v>30</v>
      </c>
      <c r="E49" s="108"/>
      <c r="F49" s="108"/>
      <c r="G49" s="108"/>
    </row>
    <row r="50" spans="1:12" ht="19.5" customHeight="1" thickBot="1" x14ac:dyDescent="0.35">
      <c r="C50" s="154" t="s">
        <v>79</v>
      </c>
      <c r="D50" s="155">
        <f>D49/B35</f>
        <v>30</v>
      </c>
      <c r="E50" s="112"/>
      <c r="F50" s="112"/>
      <c r="G50" s="112"/>
    </row>
    <row r="51" spans="1:12" ht="18.75" x14ac:dyDescent="0.3">
      <c r="C51" s="156" t="s">
        <v>80</v>
      </c>
      <c r="D51" s="157">
        <f>AVERAGE(E39:E42,G39:G42)</f>
        <v>305485310.53952622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4.5801601932589078E-3</v>
      </c>
      <c r="E52" s="148"/>
      <c r="F52" s="148"/>
      <c r="G52" s="148"/>
    </row>
    <row r="53" spans="1:12" ht="19.5" customHeight="1" thickBot="1" x14ac:dyDescent="0.35">
      <c r="C53" s="96" t="s">
        <v>18</v>
      </c>
      <c r="D53" s="99">
        <f>COUNT(E39:E42,G39:G42)</f>
        <v>6</v>
      </c>
      <c r="E53" s="148"/>
      <c r="F53" s="148"/>
      <c r="G53" s="148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140" t="s">
        <v>83</v>
      </c>
      <c r="B56" s="64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185" t="s">
        <v>84</v>
      </c>
      <c r="B57" s="176">
        <v>5</v>
      </c>
      <c r="C57" s="148" t="s">
        <v>85</v>
      </c>
      <c r="D57" s="177">
        <v>125</v>
      </c>
      <c r="E57" s="148" t="str">
        <f>B20</f>
        <v>Amoxicillin Trihydrate BP</v>
      </c>
    </row>
    <row r="58" spans="1:12" ht="18.75" x14ac:dyDescent="0.3">
      <c r="A58" s="64" t="s">
        <v>86</v>
      </c>
      <c r="B58" s="187">
        <f>RD!C39</f>
        <v>1.1029028782696551</v>
      </c>
    </row>
    <row r="59" spans="1:12" s="50" customFormat="1" ht="18.75" x14ac:dyDescent="0.3">
      <c r="A59" s="185" t="s">
        <v>87</v>
      </c>
      <c r="B59" s="138">
        <f>B57</f>
        <v>5</v>
      </c>
      <c r="C59" s="148" t="s">
        <v>88</v>
      </c>
      <c r="D59" s="160">
        <f>B58*B57</f>
        <v>5.5145143913482748</v>
      </c>
    </row>
    <row r="60" spans="1:12" ht="19.5" customHeight="1" thickBot="1" x14ac:dyDescent="0.3"/>
    <row r="61" spans="1:12" s="3" customFormat="1" ht="27" customHeight="1" thickBot="1" x14ac:dyDescent="0.45">
      <c r="A61" s="78" t="s">
        <v>89</v>
      </c>
      <c r="B61" s="168">
        <v>50</v>
      </c>
      <c r="C61" s="140"/>
      <c r="D61" s="102"/>
      <c r="E61" s="101" t="s">
        <v>91</v>
      </c>
      <c r="F61" s="101" t="s">
        <v>61</v>
      </c>
      <c r="G61" s="101" t="s">
        <v>92</v>
      </c>
      <c r="H61" s="81" t="s">
        <v>93</v>
      </c>
      <c r="L61" s="70"/>
    </row>
    <row r="62" spans="1:12" s="3" customFormat="1" ht="24" customHeight="1" x14ac:dyDescent="0.4">
      <c r="A62" s="79" t="s">
        <v>94</v>
      </c>
      <c r="B62" s="169">
        <v>1</v>
      </c>
      <c r="C62" s="280" t="s">
        <v>95</v>
      </c>
      <c r="D62" s="288">
        <v>2.8962500000000002</v>
      </c>
      <c r="E62" s="132">
        <v>1</v>
      </c>
      <c r="F62" s="178">
        <v>301841177</v>
      </c>
      <c r="G62" s="144">
        <f>IF(ISBLANK(F62),"-",(F62/$D$51*$D$48*$B$70)*$D$59/$D$62)</f>
        <v>112.87834466671961</v>
      </c>
      <c r="H62" s="141">
        <f t="shared" ref="H62:H73" si="0">IF(ISBLANK(F62),"-",G62/$D$57)</f>
        <v>0.90302675733375692</v>
      </c>
      <c r="L62" s="70"/>
    </row>
    <row r="63" spans="1:12" s="3" customFormat="1" ht="26.25" customHeight="1" x14ac:dyDescent="0.4">
      <c r="A63" s="79" t="s">
        <v>96</v>
      </c>
      <c r="B63" s="169">
        <v>1</v>
      </c>
      <c r="C63" s="281"/>
      <c r="D63" s="289"/>
      <c r="E63" s="133">
        <v>2</v>
      </c>
      <c r="F63" s="171">
        <v>300801627</v>
      </c>
      <c r="G63" s="145">
        <f>IF(ISBLANK(F63),"-",(F63/$D$51*$D$48*$B$70)*$D$59/$D$62)</f>
        <v>112.48958828707462</v>
      </c>
      <c r="H63" s="142">
        <f t="shared" si="0"/>
        <v>0.89991670629659704</v>
      </c>
      <c r="L63" s="70"/>
    </row>
    <row r="64" spans="1:12" s="3" customFormat="1" ht="24.75" customHeight="1" x14ac:dyDescent="0.4">
      <c r="A64" s="79" t="s">
        <v>97</v>
      </c>
      <c r="B64" s="169">
        <v>1</v>
      </c>
      <c r="C64" s="281"/>
      <c r="D64" s="289"/>
      <c r="E64" s="133">
        <v>3</v>
      </c>
      <c r="F64" s="171">
        <v>305162022</v>
      </c>
      <c r="G64" s="145">
        <f>IF(ISBLANK(F64),"-",(F64/$D$51*$D$48*$B$70)*$D$59/$D$62)</f>
        <v>114.12022786575957</v>
      </c>
      <c r="H64" s="142">
        <f t="shared" si="0"/>
        <v>0.91296182292607664</v>
      </c>
      <c r="L64" s="70"/>
    </row>
    <row r="65" spans="1:11" ht="27" customHeight="1" thickBot="1" x14ac:dyDescent="0.45">
      <c r="A65" s="79" t="s">
        <v>98</v>
      </c>
      <c r="B65" s="169">
        <v>1</v>
      </c>
      <c r="C65" s="282"/>
      <c r="D65" s="290"/>
      <c r="E65" s="134">
        <v>4</v>
      </c>
      <c r="F65" s="179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99</v>
      </c>
      <c r="B66" s="169">
        <v>1</v>
      </c>
      <c r="C66" s="280" t="s">
        <v>100</v>
      </c>
      <c r="D66" s="288">
        <v>2.6260300000000001</v>
      </c>
      <c r="E66" s="103">
        <v>1</v>
      </c>
      <c r="F66" s="171">
        <v>274034382</v>
      </c>
      <c r="G66" s="144">
        <f>IF(ISBLANK(F66),"-",(F66/$D$51*$D$48*$B$70)*$D$59/$D$66)</f>
        <v>113.02475266183446</v>
      </c>
      <c r="H66" s="141">
        <f t="shared" si="0"/>
        <v>0.90419802129467564</v>
      </c>
    </row>
    <row r="67" spans="1:11" ht="23.25" customHeight="1" x14ac:dyDescent="0.4">
      <c r="A67" s="79" t="s">
        <v>101</v>
      </c>
      <c r="B67" s="169">
        <v>1</v>
      </c>
      <c r="C67" s="281"/>
      <c r="D67" s="289"/>
      <c r="E67" s="104">
        <v>2</v>
      </c>
      <c r="F67" s="171">
        <v>273299133</v>
      </c>
      <c r="G67" s="145">
        <f>IF(ISBLANK(F67),"-",(F67/$D$51*$D$48*$B$70)*$D$59/$D$66)</f>
        <v>112.72150116556834</v>
      </c>
      <c r="H67" s="142">
        <f t="shared" si="0"/>
        <v>0.90177200932454671</v>
      </c>
    </row>
    <row r="68" spans="1:11" ht="24.75" customHeight="1" x14ac:dyDescent="0.4">
      <c r="A68" s="79" t="s">
        <v>102</v>
      </c>
      <c r="B68" s="169">
        <v>1</v>
      </c>
      <c r="C68" s="281"/>
      <c r="D68" s="289"/>
      <c r="E68" s="104">
        <v>3</v>
      </c>
      <c r="F68" s="171">
        <v>273652851</v>
      </c>
      <c r="G68" s="145">
        <f>IF(ISBLANK(F68),"-",(F68/$D$51*$D$48*$B$70)*$D$59/$D$66)</f>
        <v>112.86739121473026</v>
      </c>
      <c r="H68" s="142">
        <f t="shared" si="0"/>
        <v>0.90293912971784207</v>
      </c>
    </row>
    <row r="69" spans="1:11" ht="27" customHeight="1" thickBot="1" x14ac:dyDescent="0.45">
      <c r="A69" s="79" t="s">
        <v>103</v>
      </c>
      <c r="B69" s="169">
        <v>1</v>
      </c>
      <c r="C69" s="282"/>
      <c r="D69" s="290"/>
      <c r="E69" s="105">
        <v>4</v>
      </c>
      <c r="F69" s="179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104</v>
      </c>
      <c r="B70" s="147">
        <f>(B69/B68)*(B67/B66)*(B65/B64)*(B63/B62)*B61</f>
        <v>50</v>
      </c>
      <c r="C70" s="280" t="s">
        <v>105</v>
      </c>
      <c r="D70" s="288">
        <v>2.8488600000000002</v>
      </c>
      <c r="E70" s="103">
        <v>1</v>
      </c>
      <c r="F70" s="178">
        <v>209537210</v>
      </c>
      <c r="G70" s="144">
        <f>IF(ISBLANK(F70),"-",(F70/$D$51*$D$48*$B$70)*$D$59/$D$70)</f>
        <v>79.663290785872007</v>
      </c>
      <c r="H70" s="141"/>
    </row>
    <row r="71" spans="1:11" ht="22.5" customHeight="1" thickBot="1" x14ac:dyDescent="0.45">
      <c r="A71" s="158" t="s">
        <v>106</v>
      </c>
      <c r="B71" s="180">
        <f>(D48*B70)/D57*D59</f>
        <v>2.6469669078471716</v>
      </c>
      <c r="C71" s="281"/>
      <c r="D71" s="289"/>
      <c r="E71" s="104">
        <v>2</v>
      </c>
      <c r="F71" s="171">
        <v>212899118</v>
      </c>
      <c r="G71" s="145">
        <f>IF(ISBLANK(F71),"-",(F71/$D$51*$D$48*$B$70)*$D$59/$D$70)</f>
        <v>80.941443981666438</v>
      </c>
      <c r="H71" s="142"/>
    </row>
    <row r="72" spans="1:11" ht="23.25" customHeight="1" x14ac:dyDescent="0.4">
      <c r="A72" s="273" t="s">
        <v>75</v>
      </c>
      <c r="B72" s="274"/>
      <c r="C72" s="281"/>
      <c r="D72" s="289"/>
      <c r="E72" s="104">
        <v>3</v>
      </c>
      <c r="F72" s="171">
        <v>213748036</v>
      </c>
      <c r="G72" s="145">
        <f>IF(ISBLANK(F72),"-",(F72/$D$51*$D$48*$B$70)*$D$59/$D$70)</f>
        <v>81.264191437773931</v>
      </c>
      <c r="H72" s="142"/>
    </row>
    <row r="73" spans="1:11" ht="23.25" customHeight="1" thickBot="1" x14ac:dyDescent="0.45">
      <c r="A73" s="275"/>
      <c r="B73" s="276"/>
      <c r="C73" s="283"/>
      <c r="D73" s="290"/>
      <c r="E73" s="105">
        <v>4</v>
      </c>
      <c r="F73" s="179"/>
      <c r="G73" s="146" t="str">
        <f>IF(ISBLANK(F73),"-",(F73/$D$51*$D$48*$B$70)*$D$59/$D$70)</f>
        <v>-</v>
      </c>
      <c r="H73" s="142"/>
    </row>
    <row r="74" spans="1:11" ht="26.25" customHeight="1" x14ac:dyDescent="0.4">
      <c r="A74" s="148"/>
      <c r="B74" s="148"/>
      <c r="C74" s="148"/>
      <c r="D74" s="148"/>
      <c r="E74" s="148"/>
      <c r="F74" s="148"/>
      <c r="G74" s="97" t="s">
        <v>68</v>
      </c>
      <c r="H74" s="181">
        <f>AVERAGE(H62:H69)</f>
        <v>0.90413574114891582</v>
      </c>
    </row>
    <row r="75" spans="1:11" ht="26.25" customHeight="1" x14ac:dyDescent="0.4">
      <c r="C75" s="148"/>
      <c r="D75" s="148"/>
      <c r="E75" s="148"/>
      <c r="F75" s="148"/>
      <c r="G75" s="95" t="s">
        <v>81</v>
      </c>
      <c r="H75" s="182">
        <f>STDEV(H62:H69)/H74</f>
        <v>5.043121922607658E-3</v>
      </c>
    </row>
    <row r="76" spans="1:11" ht="27" customHeight="1" thickBot="1" x14ac:dyDescent="0.45">
      <c r="A76" s="148"/>
      <c r="B76" s="148"/>
      <c r="C76" s="148"/>
      <c r="D76" s="108"/>
      <c r="E76" s="108"/>
      <c r="F76" s="148"/>
      <c r="G76" s="96" t="s">
        <v>18</v>
      </c>
      <c r="H76" s="183">
        <f>COUNT(H62:H69)</f>
        <v>6</v>
      </c>
    </row>
    <row r="77" spans="1:11" ht="18.75" x14ac:dyDescent="0.3">
      <c r="A77" s="148"/>
      <c r="B77" s="148"/>
      <c r="C77" s="148"/>
      <c r="D77" s="108"/>
      <c r="E77" s="108"/>
      <c r="F77" s="108"/>
      <c r="G77" s="108"/>
      <c r="H77" s="148"/>
      <c r="I77" s="140"/>
      <c r="J77" s="185"/>
      <c r="K77" s="192"/>
    </row>
    <row r="78" spans="1:11" ht="26.25" customHeight="1" x14ac:dyDescent="0.4">
      <c r="A78" s="66" t="s">
        <v>107</v>
      </c>
      <c r="B78" s="185" t="s">
        <v>108</v>
      </c>
      <c r="C78" s="264" t="str">
        <f>B20</f>
        <v>Amoxicillin Trihydrate BP</v>
      </c>
      <c r="D78" s="264"/>
      <c r="E78" s="140" t="s">
        <v>109</v>
      </c>
      <c r="F78" s="140"/>
      <c r="G78" s="186">
        <f>H74</f>
        <v>0.90413574114891582</v>
      </c>
      <c r="H78" s="148"/>
      <c r="I78" s="140"/>
      <c r="J78" s="185"/>
      <c r="K78" s="192"/>
    </row>
    <row r="79" spans="1:11" ht="19.5" customHeight="1" thickBot="1" x14ac:dyDescent="0.35">
      <c r="A79" s="193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64" t="s">
        <v>110</v>
      </c>
      <c r="C80" s="264"/>
      <c r="D80" s="264"/>
      <c r="E80" s="264"/>
      <c r="F80" s="264"/>
      <c r="G80" s="264"/>
      <c r="H80" s="264"/>
    </row>
    <row r="81" spans="1:8" ht="26.25" customHeight="1" x14ac:dyDescent="0.4">
      <c r="A81" s="66" t="s">
        <v>3</v>
      </c>
      <c r="B81" s="263" t="s">
        <v>45</v>
      </c>
      <c r="C81" s="263"/>
    </row>
    <row r="82" spans="1:8" ht="26.25" customHeight="1" x14ac:dyDescent="0.4">
      <c r="A82" s="185" t="s">
        <v>46</v>
      </c>
      <c r="B82" s="286" t="str">
        <f>B28</f>
        <v>NQCL-WRS-A1-3</v>
      </c>
      <c r="C82" s="286"/>
    </row>
    <row r="83" spans="1:8" ht="27" customHeight="1" thickBot="1" x14ac:dyDescent="0.45">
      <c r="A83" s="185" t="s">
        <v>5</v>
      </c>
      <c r="B83" s="164">
        <v>87.84</v>
      </c>
    </row>
    <row r="84" spans="1:8" ht="27" customHeight="1" thickBot="1" x14ac:dyDescent="0.45">
      <c r="A84" s="185" t="s">
        <v>47</v>
      </c>
      <c r="B84" s="163">
        <v>0</v>
      </c>
      <c r="C84" s="265" t="s">
        <v>48</v>
      </c>
      <c r="D84" s="266"/>
      <c r="E84" s="266"/>
      <c r="F84" s="266"/>
      <c r="G84" s="266"/>
      <c r="H84" s="267"/>
    </row>
    <row r="85" spans="1:8" ht="19.5" customHeight="1" thickBot="1" x14ac:dyDescent="0.35">
      <c r="A85" s="185" t="s">
        <v>49</v>
      </c>
      <c r="B85" s="192">
        <f>B83-B84</f>
        <v>87.84</v>
      </c>
      <c r="C85" s="71"/>
      <c r="D85" s="71"/>
      <c r="E85" s="71"/>
      <c r="F85" s="71"/>
      <c r="G85" s="71"/>
      <c r="H85" s="72"/>
    </row>
    <row r="86" spans="1:8" ht="27" customHeight="1" thickBot="1" x14ac:dyDescent="0.45">
      <c r="A86" s="185" t="s">
        <v>50</v>
      </c>
      <c r="B86" s="184">
        <v>1</v>
      </c>
      <c r="C86" s="268" t="s">
        <v>51</v>
      </c>
      <c r="D86" s="269"/>
      <c r="E86" s="269"/>
      <c r="F86" s="269"/>
      <c r="G86" s="269"/>
      <c r="H86" s="270"/>
    </row>
    <row r="87" spans="1:8" ht="27" customHeight="1" thickBot="1" x14ac:dyDescent="0.45">
      <c r="A87" s="185" t="s">
        <v>52</v>
      </c>
      <c r="B87" s="184">
        <v>1</v>
      </c>
      <c r="C87" s="268" t="s">
        <v>53</v>
      </c>
      <c r="D87" s="269"/>
      <c r="E87" s="269"/>
      <c r="F87" s="269"/>
      <c r="G87" s="269"/>
      <c r="H87" s="270"/>
    </row>
    <row r="88" spans="1:8" ht="18.75" x14ac:dyDescent="0.3">
      <c r="A88" s="185"/>
      <c r="B88" s="73"/>
      <c r="C88" s="76"/>
      <c r="D88" s="76"/>
      <c r="E88" s="76"/>
      <c r="F88" s="76"/>
      <c r="G88" s="76"/>
      <c r="H88" s="76"/>
    </row>
    <row r="89" spans="1:8" ht="18.75" x14ac:dyDescent="0.3">
      <c r="A89" s="185" t="s">
        <v>54</v>
      </c>
      <c r="B89" s="77">
        <f>B86/B87</f>
        <v>1</v>
      </c>
      <c r="C89" s="140" t="s">
        <v>55</v>
      </c>
    </row>
    <row r="90" spans="1:8" ht="19.5" customHeight="1" thickBot="1" x14ac:dyDescent="0.35">
      <c r="A90" s="185"/>
      <c r="B90" s="192"/>
      <c r="C90" s="75"/>
      <c r="D90" s="75"/>
      <c r="E90" s="75"/>
      <c r="F90" s="75"/>
      <c r="G90" s="75"/>
    </row>
    <row r="91" spans="1:8" ht="27" customHeight="1" thickBot="1" x14ac:dyDescent="0.45">
      <c r="A91" s="78" t="s">
        <v>56</v>
      </c>
      <c r="B91" s="168">
        <v>25</v>
      </c>
      <c r="D91" s="271" t="s">
        <v>57</v>
      </c>
      <c r="E91" s="287"/>
      <c r="F91" s="124" t="s">
        <v>58</v>
      </c>
      <c r="G91" s="125"/>
      <c r="H91" s="75"/>
    </row>
    <row r="92" spans="1:8" ht="26.25" customHeight="1" x14ac:dyDescent="0.4">
      <c r="A92" s="79" t="s">
        <v>59</v>
      </c>
      <c r="B92" s="169">
        <v>1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75"/>
    </row>
    <row r="93" spans="1:8" ht="26.25" customHeight="1" x14ac:dyDescent="0.4">
      <c r="A93" s="79" t="s">
        <v>63</v>
      </c>
      <c r="B93" s="169">
        <v>1</v>
      </c>
      <c r="C93" s="84">
        <v>1</v>
      </c>
      <c r="D93" s="170"/>
      <c r="E93" s="120"/>
      <c r="F93" s="170"/>
      <c r="G93" s="120" t="str">
        <f>IF(ISBLANK(F93),"-",$D$103/$F$100*F93)</f>
        <v>-</v>
      </c>
      <c r="H93" s="75"/>
    </row>
    <row r="94" spans="1:8" ht="26.25" customHeight="1" x14ac:dyDescent="0.4">
      <c r="A94" s="79" t="s">
        <v>64</v>
      </c>
      <c r="B94" s="169">
        <v>1</v>
      </c>
      <c r="C94" s="147">
        <v>2</v>
      </c>
      <c r="D94" s="171"/>
      <c r="E94" s="121"/>
      <c r="F94" s="171"/>
      <c r="G94" s="121" t="str">
        <f>IF(ISBLANK(F94),"-",$D$103/$F$100*F94)</f>
        <v>-</v>
      </c>
      <c r="H94" s="75"/>
    </row>
    <row r="95" spans="1:8" ht="26.25" customHeight="1" x14ac:dyDescent="0.4">
      <c r="A95" s="79" t="s">
        <v>65</v>
      </c>
      <c r="B95" s="169">
        <v>1</v>
      </c>
      <c r="C95" s="147">
        <v>3</v>
      </c>
      <c r="D95" s="171"/>
      <c r="E95" s="121"/>
      <c r="F95" s="171"/>
      <c r="G95" s="121" t="str">
        <f>IF(ISBLANK(F95),"-",$D$103/$F$100*F95)</f>
        <v>-</v>
      </c>
    </row>
    <row r="96" spans="1:8" ht="26.25" customHeight="1" x14ac:dyDescent="0.4">
      <c r="A96" s="79" t="s">
        <v>66</v>
      </c>
      <c r="B96" s="169">
        <v>1</v>
      </c>
      <c r="C96" s="86">
        <v>4</v>
      </c>
      <c r="D96" s="172"/>
      <c r="E96" s="122"/>
      <c r="F96" s="172"/>
      <c r="G96" s="122" t="str">
        <f>IF(ISBLANK(F96),"-",$D$103/$F$100*F96)</f>
        <v>-</v>
      </c>
    </row>
    <row r="97" spans="1:7" ht="27" customHeight="1" thickBot="1" x14ac:dyDescent="0.45">
      <c r="A97" s="79" t="s">
        <v>67</v>
      </c>
      <c r="B97" s="169">
        <v>1</v>
      </c>
      <c r="C97" s="87" t="s">
        <v>68</v>
      </c>
      <c r="D97" s="88"/>
      <c r="E97" s="89"/>
      <c r="F97" s="88"/>
      <c r="G97" s="89" t="e">
        <f>AVERAGE(G93:G96)</f>
        <v>#DIV/0!</v>
      </c>
    </row>
    <row r="98" spans="1:7" ht="26.25" customHeight="1" x14ac:dyDescent="0.4">
      <c r="A98" s="79" t="s">
        <v>69</v>
      </c>
      <c r="B98" s="164">
        <v>1</v>
      </c>
      <c r="C98" s="150" t="s">
        <v>70</v>
      </c>
      <c r="D98" s="174">
        <v>28.48</v>
      </c>
      <c r="E98" s="140"/>
      <c r="F98" s="173">
        <v>29.51</v>
      </c>
      <c r="G98" s="126"/>
    </row>
    <row r="99" spans="1:7" ht="26.25" customHeight="1" x14ac:dyDescent="0.4">
      <c r="A99" s="79" t="s">
        <v>71</v>
      </c>
      <c r="B99" s="164">
        <v>1</v>
      </c>
      <c r="C99" s="151" t="s">
        <v>72</v>
      </c>
      <c r="D99" s="152">
        <f>D98*$B$89</f>
        <v>28.48</v>
      </c>
      <c r="E99" s="148"/>
      <c r="F99" s="90">
        <f>F98*$B$89</f>
        <v>29.51</v>
      </c>
      <c r="G99" s="108"/>
    </row>
    <row r="100" spans="1:7" ht="19.5" customHeight="1" thickBot="1" x14ac:dyDescent="0.35">
      <c r="A100" s="79" t="s">
        <v>73</v>
      </c>
      <c r="B100" s="148">
        <f>(B99/B98)*(B97/B96)*(B95/B94)*(B93/B92)*B91</f>
        <v>25</v>
      </c>
      <c r="C100" s="151" t="s">
        <v>74</v>
      </c>
      <c r="D100" s="153">
        <f>D99*$B$85/100</f>
        <v>25.016832000000001</v>
      </c>
      <c r="E100" s="108"/>
      <c r="F100" s="92">
        <f>F99*$B$85/100</f>
        <v>25.921584000000003</v>
      </c>
      <c r="G100" s="108"/>
    </row>
    <row r="101" spans="1:7" ht="19.5" customHeight="1" thickBot="1" x14ac:dyDescent="0.35">
      <c r="A101" s="273" t="s">
        <v>75</v>
      </c>
      <c r="B101" s="284"/>
      <c r="C101" s="151" t="s">
        <v>76</v>
      </c>
      <c r="D101" s="152">
        <f>D100/$B$100</f>
        <v>1.00067328</v>
      </c>
      <c r="E101" s="108"/>
      <c r="F101" s="94">
        <f>F100/$B$100</f>
        <v>1.0368633600000001</v>
      </c>
      <c r="G101" s="108"/>
    </row>
    <row r="102" spans="1:7" ht="27" customHeight="1" thickBot="1" x14ac:dyDescent="0.45">
      <c r="A102" s="275"/>
      <c r="B102" s="285"/>
      <c r="C102" s="151" t="s">
        <v>77</v>
      </c>
      <c r="D102" s="175">
        <v>1.2</v>
      </c>
      <c r="E102" s="126"/>
      <c r="F102" s="126"/>
      <c r="G102" s="126"/>
    </row>
    <row r="103" spans="1:7" ht="18.75" x14ac:dyDescent="0.3">
      <c r="C103" s="151" t="s">
        <v>78</v>
      </c>
      <c r="D103" s="153">
        <f>D102*$B$100</f>
        <v>30</v>
      </c>
      <c r="E103" s="108"/>
      <c r="F103" s="108"/>
      <c r="G103" s="108"/>
    </row>
    <row r="104" spans="1:7" ht="19.5" customHeight="1" thickBot="1" x14ac:dyDescent="0.35">
      <c r="C104" s="154" t="s">
        <v>79</v>
      </c>
      <c r="D104" s="155">
        <f>D103/B89</f>
        <v>30</v>
      </c>
      <c r="E104" s="112"/>
      <c r="F104" s="112"/>
      <c r="G104" s="112"/>
    </row>
    <row r="105" spans="1:7" ht="18.75" x14ac:dyDescent="0.3">
      <c r="C105" s="156" t="s">
        <v>80</v>
      </c>
      <c r="D105" s="157" t="e">
        <f>AVERAGE(E93:E96,G93:G96)</f>
        <v>#DIV/0!</v>
      </c>
      <c r="E105" s="111"/>
      <c r="F105" s="111"/>
      <c r="G105" s="111"/>
    </row>
    <row r="106" spans="1:7" ht="18.75" x14ac:dyDescent="0.3">
      <c r="C106" s="95" t="s">
        <v>81</v>
      </c>
      <c r="D106" s="98" t="e">
        <f>STDEV(E93:E96,G93:G96)/D105</f>
        <v>#DIV/0!</v>
      </c>
      <c r="E106" s="148"/>
      <c r="F106" s="148"/>
      <c r="G106" s="148"/>
    </row>
    <row r="107" spans="1:7" ht="19.5" customHeight="1" thickBot="1" x14ac:dyDescent="0.35">
      <c r="C107" s="96" t="s">
        <v>18</v>
      </c>
      <c r="D107" s="99">
        <f>COUNT(E93:E96,G93:G96)</f>
        <v>0</v>
      </c>
      <c r="E107" s="148"/>
      <c r="F107" s="148"/>
      <c r="G107" s="148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140" t="s">
        <v>83</v>
      </c>
      <c r="B110" s="64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185" t="s">
        <v>84</v>
      </c>
      <c r="B111" s="176">
        <v>5</v>
      </c>
      <c r="C111" s="148" t="s">
        <v>85</v>
      </c>
      <c r="D111" s="177">
        <v>125</v>
      </c>
      <c r="E111" s="148" t="str">
        <f>B20</f>
        <v>Amoxicillin Trihydrate BP</v>
      </c>
    </row>
    <row r="112" spans="1:7" ht="18.75" x14ac:dyDescent="0.3">
      <c r="A112" s="64" t="s">
        <v>86</v>
      </c>
      <c r="B112" s="187">
        <f>B58</f>
        <v>1.1029028782696551</v>
      </c>
    </row>
    <row r="113" spans="1:8" ht="18.75" x14ac:dyDescent="0.3">
      <c r="A113" s="185" t="s">
        <v>87</v>
      </c>
      <c r="B113" s="138">
        <f>B111</f>
        <v>5</v>
      </c>
      <c r="C113" s="148" t="s">
        <v>88</v>
      </c>
      <c r="D113" s="160">
        <f>B112*B111</f>
        <v>5.5145143913482748</v>
      </c>
      <c r="E113" s="140"/>
      <c r="F113" s="140"/>
      <c r="G113" s="140"/>
      <c r="H113" s="140"/>
    </row>
    <row r="114" spans="1:8" ht="19.5" customHeight="1" thickBot="1" x14ac:dyDescent="0.3"/>
    <row r="115" spans="1:8" ht="27" customHeight="1" thickBot="1" x14ac:dyDescent="0.45">
      <c r="A115" s="78" t="s">
        <v>89</v>
      </c>
      <c r="B115" s="168">
        <v>50</v>
      </c>
      <c r="D115" s="102" t="s">
        <v>90</v>
      </c>
      <c r="E115" s="101" t="s">
        <v>91</v>
      </c>
      <c r="F115" s="101" t="s">
        <v>61</v>
      </c>
      <c r="G115" s="101" t="s">
        <v>92</v>
      </c>
      <c r="H115" s="81" t="s">
        <v>93</v>
      </c>
    </row>
    <row r="116" spans="1:8" ht="26.25" customHeight="1" x14ac:dyDescent="0.4">
      <c r="A116" s="79" t="s">
        <v>94</v>
      </c>
      <c r="B116" s="169">
        <v>1</v>
      </c>
      <c r="C116" s="280" t="s">
        <v>95</v>
      </c>
      <c r="D116" s="277">
        <v>2.0820500000000002</v>
      </c>
      <c r="E116" s="132">
        <v>1</v>
      </c>
      <c r="F116" s="178"/>
      <c r="G116" s="199" t="str">
        <f>IF(ISBLANK(F116),"-",(F116/$D$105*$D$102*$B$124)*$D$113/$D$116)</f>
        <v>-</v>
      </c>
      <c r="H116" s="202" t="str">
        <f t="shared" ref="H116:H127" si="1">IF(ISBLANK(F116),"-",G116/$D$111)</f>
        <v>-</v>
      </c>
    </row>
    <row r="117" spans="1:8" ht="26.25" customHeight="1" x14ac:dyDescent="0.4">
      <c r="A117" s="79" t="s">
        <v>96</v>
      </c>
      <c r="B117" s="169">
        <v>1</v>
      </c>
      <c r="C117" s="281"/>
      <c r="D117" s="278"/>
      <c r="E117" s="133">
        <v>2</v>
      </c>
      <c r="F117" s="171"/>
      <c r="G117" s="200" t="str">
        <f>IF(ISBLANK(F117),"-",(F117/$D$105*$D$102*$B$124)*$D$113/$D$116)</f>
        <v>-</v>
      </c>
      <c r="H117" s="203" t="str">
        <f t="shared" si="1"/>
        <v>-</v>
      </c>
    </row>
    <row r="118" spans="1:8" ht="26.25" customHeight="1" x14ac:dyDescent="0.4">
      <c r="A118" s="79" t="s">
        <v>97</v>
      </c>
      <c r="B118" s="169">
        <v>1</v>
      </c>
      <c r="C118" s="281"/>
      <c r="D118" s="278"/>
      <c r="E118" s="133">
        <v>3</v>
      </c>
      <c r="F118" s="171"/>
      <c r="G118" s="200" t="str">
        <f>IF(ISBLANK(F118),"-",(F118/$D$105*$D$102*$B$124)*$D$113/$D$116)</f>
        <v>-</v>
      </c>
      <c r="H118" s="203" t="str">
        <f t="shared" si="1"/>
        <v>-</v>
      </c>
    </row>
    <row r="119" spans="1:8" ht="27" customHeight="1" thickBot="1" x14ac:dyDescent="0.45">
      <c r="A119" s="79" t="s">
        <v>98</v>
      </c>
      <c r="B119" s="169">
        <v>1</v>
      </c>
      <c r="C119" s="282"/>
      <c r="D119" s="279"/>
      <c r="E119" s="134">
        <v>4</v>
      </c>
      <c r="F119" s="179"/>
      <c r="G119" s="201" t="str">
        <f>IF(ISBLANK(F119),"-",(F119/$D$105*$D$102*$B$124)*$D$113/$D$116)</f>
        <v>-</v>
      </c>
      <c r="H119" s="204" t="str">
        <f t="shared" si="1"/>
        <v>-</v>
      </c>
    </row>
    <row r="120" spans="1:8" ht="26.25" customHeight="1" x14ac:dyDescent="0.4">
      <c r="A120" s="79" t="s">
        <v>99</v>
      </c>
      <c r="B120" s="169">
        <v>1</v>
      </c>
      <c r="C120" s="280" t="s">
        <v>100</v>
      </c>
      <c r="D120" s="277">
        <v>2.5022600000000002</v>
      </c>
      <c r="E120" s="103">
        <v>1</v>
      </c>
      <c r="F120" s="171"/>
      <c r="G120" s="199" t="str">
        <f>IF(ISBLANK(F120),"-",(F120/$D$105*$D$102*$B$124)*$D$113/$D$120)</f>
        <v>-</v>
      </c>
      <c r="H120" s="202" t="str">
        <f t="shared" si="1"/>
        <v>-</v>
      </c>
    </row>
    <row r="121" spans="1:8" ht="26.25" customHeight="1" x14ac:dyDescent="0.4">
      <c r="A121" s="79" t="s">
        <v>101</v>
      </c>
      <c r="B121" s="169">
        <v>1</v>
      </c>
      <c r="C121" s="281"/>
      <c r="D121" s="278"/>
      <c r="E121" s="104">
        <v>2</v>
      </c>
      <c r="F121" s="171"/>
      <c r="G121" s="200" t="str">
        <f>IF(ISBLANK(F121),"-",(F121/$D$105*$D$102*$B$124)*$D$113/$D$120)</f>
        <v>-</v>
      </c>
      <c r="H121" s="203" t="str">
        <f t="shared" si="1"/>
        <v>-</v>
      </c>
    </row>
    <row r="122" spans="1:8" ht="26.25" customHeight="1" x14ac:dyDescent="0.4">
      <c r="A122" s="79" t="s">
        <v>102</v>
      </c>
      <c r="B122" s="169">
        <v>1</v>
      </c>
      <c r="C122" s="281"/>
      <c r="D122" s="278"/>
      <c r="E122" s="104">
        <v>3</v>
      </c>
      <c r="F122" s="171"/>
      <c r="G122" s="200" t="str">
        <f>IF(ISBLANK(F122),"-",(F122/$D$105*$D$102*$B$124)*$D$113/$D$120)</f>
        <v>-</v>
      </c>
      <c r="H122" s="203" t="str">
        <f t="shared" si="1"/>
        <v>-</v>
      </c>
    </row>
    <row r="123" spans="1:8" ht="27" customHeight="1" thickBot="1" x14ac:dyDescent="0.45">
      <c r="A123" s="79" t="s">
        <v>103</v>
      </c>
      <c r="B123" s="169">
        <v>1</v>
      </c>
      <c r="C123" s="282"/>
      <c r="D123" s="279"/>
      <c r="E123" s="105">
        <v>4</v>
      </c>
      <c r="F123" s="179"/>
      <c r="G123" s="201" t="str">
        <f>IF(ISBLANK(F123),"-",(F123/$D$105*$D$102*$B$124)*$D$113/$D$120)</f>
        <v>-</v>
      </c>
      <c r="H123" s="204" t="str">
        <f t="shared" si="1"/>
        <v>-</v>
      </c>
    </row>
    <row r="124" spans="1:8" ht="26.25" customHeight="1" x14ac:dyDescent="0.4">
      <c r="A124" s="79" t="s">
        <v>104</v>
      </c>
      <c r="B124" s="147">
        <f>(B123/B122)*(B121/B120)*(B119/B118)*(B117/B116)*B115</f>
        <v>50</v>
      </c>
      <c r="C124" s="280" t="s">
        <v>105</v>
      </c>
      <c r="D124" s="277">
        <v>2.2339899999999999</v>
      </c>
      <c r="E124" s="103">
        <v>1</v>
      </c>
      <c r="F124" s="178"/>
      <c r="G124" s="199" t="str">
        <f>IF(ISBLANK(F124),"-",(F124/$D$105*$D$102*$B$124)*$D$113/$D$124)</f>
        <v>-</v>
      </c>
      <c r="H124" s="202" t="str">
        <f t="shared" si="1"/>
        <v>-</v>
      </c>
    </row>
    <row r="125" spans="1:8" ht="27" customHeight="1" thickBot="1" x14ac:dyDescent="0.45">
      <c r="A125" s="158" t="s">
        <v>106</v>
      </c>
      <c r="B125" s="180">
        <f>(D102*B124)/D111*D113</f>
        <v>2.6469669078471716</v>
      </c>
      <c r="C125" s="281"/>
      <c r="D125" s="278"/>
      <c r="E125" s="104">
        <v>2</v>
      </c>
      <c r="F125" s="171"/>
      <c r="G125" s="200" t="str">
        <f>IF(ISBLANK(F125),"-",(F125/$D$105*$D$102*$B$124)*$D$113/$D$124)</f>
        <v>-</v>
      </c>
      <c r="H125" s="203" t="str">
        <f t="shared" si="1"/>
        <v>-</v>
      </c>
    </row>
    <row r="126" spans="1:8" ht="26.25" customHeight="1" x14ac:dyDescent="0.4">
      <c r="A126" s="273" t="s">
        <v>75</v>
      </c>
      <c r="B126" s="274"/>
      <c r="C126" s="281"/>
      <c r="D126" s="278"/>
      <c r="E126" s="104">
        <v>3</v>
      </c>
      <c r="F126" s="171"/>
      <c r="G126" s="200" t="str">
        <f>IF(ISBLANK(F126),"-",(F126/$D$105*$D$102*$B$124)*$D$113/$D$124)</f>
        <v>-</v>
      </c>
      <c r="H126" s="203" t="str">
        <f t="shared" si="1"/>
        <v>-</v>
      </c>
    </row>
    <row r="127" spans="1:8" ht="27" customHeight="1" thickBot="1" x14ac:dyDescent="0.45">
      <c r="A127" s="275"/>
      <c r="B127" s="276"/>
      <c r="C127" s="283"/>
      <c r="D127" s="279"/>
      <c r="E127" s="105">
        <v>4</v>
      </c>
      <c r="F127" s="179"/>
      <c r="G127" s="201" t="str">
        <f>IF(ISBLANK(F127),"-",(F127/$D$105*$D$102*$B$124)*$D$113/$D$124)</f>
        <v>-</v>
      </c>
      <c r="H127" s="204" t="str">
        <f t="shared" si="1"/>
        <v>-</v>
      </c>
    </row>
    <row r="128" spans="1:8" ht="26.25" customHeight="1" x14ac:dyDescent="0.4">
      <c r="A128" s="148"/>
      <c r="B128" s="148"/>
      <c r="C128" s="148"/>
      <c r="D128" s="148"/>
      <c r="E128" s="148"/>
      <c r="F128" s="148"/>
      <c r="G128" s="97" t="s">
        <v>68</v>
      </c>
      <c r="H128" s="181" t="e">
        <f>AVERAGE(H116:H127)</f>
        <v>#DIV/0!</v>
      </c>
    </row>
    <row r="129" spans="1:9" ht="26.25" customHeight="1" x14ac:dyDescent="0.4">
      <c r="C129" s="148"/>
      <c r="D129" s="148"/>
      <c r="E129" s="148"/>
      <c r="F129" s="148"/>
      <c r="G129" s="95" t="s">
        <v>81</v>
      </c>
      <c r="H129" s="198" t="e">
        <f>STDEV(H116:H127)/H128</f>
        <v>#DIV/0!</v>
      </c>
    </row>
    <row r="130" spans="1:9" ht="27" customHeight="1" thickBot="1" x14ac:dyDescent="0.45">
      <c r="A130" s="148"/>
      <c r="B130" s="148"/>
      <c r="C130" s="148"/>
      <c r="D130" s="108"/>
      <c r="E130" s="108"/>
      <c r="F130" s="148"/>
      <c r="G130" s="96" t="s">
        <v>18</v>
      </c>
      <c r="H130" s="183">
        <f>COUNT(H116:H127)</f>
        <v>0</v>
      </c>
    </row>
    <row r="131" spans="1:9" ht="18.75" x14ac:dyDescent="0.3">
      <c r="A131" s="148"/>
      <c r="B131" s="148"/>
      <c r="C131" s="148"/>
      <c r="D131" s="108"/>
      <c r="E131" s="108"/>
      <c r="F131" s="108"/>
      <c r="G131" s="108"/>
      <c r="H131" s="148"/>
    </row>
    <row r="132" spans="1:9" ht="26.25" customHeight="1" x14ac:dyDescent="0.4">
      <c r="A132" s="66" t="s">
        <v>107</v>
      </c>
      <c r="B132" s="185" t="s">
        <v>108</v>
      </c>
      <c r="C132" s="264" t="str">
        <f>B20</f>
        <v>Amoxicillin Trihydrate BP</v>
      </c>
      <c r="D132" s="264"/>
      <c r="E132" s="140" t="s">
        <v>109</v>
      </c>
      <c r="F132" s="140"/>
      <c r="G132" s="186" t="e">
        <f>H128</f>
        <v>#DIV/0!</v>
      </c>
      <c r="H132" s="148"/>
    </row>
    <row r="133" spans="1:9" ht="19.5" customHeight="1" thickBot="1" x14ac:dyDescent="0.35">
      <c r="A133" s="193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85" t="s">
        <v>26</v>
      </c>
      <c r="B134" s="161"/>
      <c r="C134" s="161"/>
      <c r="D134" s="148"/>
      <c r="E134" s="135"/>
      <c r="F134" s="140"/>
      <c r="G134" s="135"/>
      <c r="H134" s="135"/>
      <c r="I134" s="140"/>
    </row>
    <row r="135" spans="1:9" ht="83.1" customHeight="1" x14ac:dyDescent="0.3">
      <c r="A135" s="185" t="s">
        <v>27</v>
      </c>
      <c r="B135" s="162"/>
      <c r="C135" s="162"/>
      <c r="D135" s="192"/>
      <c r="E135" s="136"/>
      <c r="F135" s="140"/>
      <c r="G135" s="136"/>
      <c r="H135" s="136"/>
      <c r="I135" s="140"/>
    </row>
    <row r="136" spans="1:9" ht="18.75" x14ac:dyDescent="0.3">
      <c r="A136" s="148"/>
      <c r="B136" s="148"/>
      <c r="C136" s="108"/>
      <c r="D136" s="108"/>
      <c r="E136" s="108"/>
      <c r="F136" s="108"/>
      <c r="G136" s="148"/>
      <c r="H136" s="148"/>
      <c r="I136" s="140"/>
    </row>
    <row r="137" spans="1:9" ht="18.75" x14ac:dyDescent="0.3">
      <c r="A137" s="148"/>
      <c r="B137" s="148"/>
      <c r="C137" s="148"/>
      <c r="D137" s="108"/>
      <c r="E137" s="108"/>
      <c r="F137" s="108"/>
      <c r="G137" s="108"/>
      <c r="H137" s="148"/>
      <c r="I137" s="140"/>
    </row>
    <row r="138" spans="1:9" ht="27" customHeight="1" x14ac:dyDescent="0.3">
      <c r="A138" s="148"/>
      <c r="B138" s="148"/>
      <c r="C138" s="148"/>
      <c r="D138" s="108"/>
      <c r="E138" s="108"/>
      <c r="F138" s="108"/>
      <c r="G138" s="108"/>
      <c r="H138" s="148"/>
      <c r="I138" s="140"/>
    </row>
    <row r="139" spans="1:9" ht="18.75" x14ac:dyDescent="0.3">
      <c r="A139" s="148"/>
      <c r="B139" s="148"/>
      <c r="C139" s="148"/>
      <c r="D139" s="108"/>
      <c r="E139" s="108"/>
      <c r="F139" s="108"/>
      <c r="G139" s="108"/>
      <c r="H139" s="148"/>
      <c r="I139" s="140"/>
    </row>
    <row r="140" spans="1:9" ht="27" customHeight="1" x14ac:dyDescent="0.3">
      <c r="A140" s="148"/>
      <c r="B140" s="148"/>
      <c r="C140" s="148"/>
      <c r="D140" s="108"/>
      <c r="E140" s="108"/>
      <c r="F140" s="108"/>
      <c r="G140" s="108"/>
      <c r="H140" s="148"/>
      <c r="I140" s="140"/>
    </row>
    <row r="141" spans="1:9" ht="27" customHeight="1" x14ac:dyDescent="0.3">
      <c r="A141" s="148"/>
      <c r="B141" s="148"/>
      <c r="C141" s="148"/>
      <c r="D141" s="108"/>
      <c r="E141" s="108"/>
      <c r="F141" s="108"/>
      <c r="G141" s="108"/>
      <c r="H141" s="148"/>
      <c r="I141" s="140"/>
    </row>
    <row r="142" spans="1:9" ht="18.75" x14ac:dyDescent="0.3">
      <c r="A142" s="148"/>
      <c r="B142" s="148"/>
      <c r="C142" s="148"/>
      <c r="D142" s="108"/>
      <c r="E142" s="108"/>
      <c r="F142" s="108"/>
      <c r="G142" s="108"/>
      <c r="H142" s="148"/>
      <c r="I142" s="140"/>
    </row>
    <row r="143" spans="1:9" ht="18.75" x14ac:dyDescent="0.3">
      <c r="A143" s="148"/>
      <c r="B143" s="148"/>
      <c r="C143" s="148"/>
      <c r="D143" s="108"/>
      <c r="E143" s="108"/>
      <c r="F143" s="108"/>
      <c r="G143" s="108"/>
      <c r="H143" s="148"/>
      <c r="I143" s="140"/>
    </row>
    <row r="144" spans="1:9" ht="18.75" x14ac:dyDescent="0.3">
      <c r="A144" s="148"/>
      <c r="B144" s="148"/>
      <c r="C144" s="148"/>
      <c r="D144" s="108"/>
      <c r="E144" s="108"/>
      <c r="F144" s="108"/>
      <c r="G144" s="108"/>
      <c r="H144" s="148"/>
      <c r="I144" s="140"/>
    </row>
    <row r="250" spans="1:1" x14ac:dyDescent="0.25">
      <c r="A250" s="34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  <mergeCell ref="D37:E37"/>
    <mergeCell ref="A47:B48"/>
    <mergeCell ref="C62:C65"/>
    <mergeCell ref="D62:D65"/>
    <mergeCell ref="C66:C69"/>
    <mergeCell ref="D66:D69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A126:B127"/>
    <mergeCell ref="C132:D132"/>
    <mergeCell ref="C116:C119"/>
    <mergeCell ref="D116:D119"/>
    <mergeCell ref="C120:C123"/>
    <mergeCell ref="D120:D123"/>
    <mergeCell ref="C124:C127"/>
    <mergeCell ref="D124:D127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5" zoomScale="55" zoomScaleNormal="75" workbookViewId="0">
      <selection activeCell="H127" sqref="H127"/>
    </sheetView>
  </sheetViews>
  <sheetFormatPr defaultRowHeight="13.5" x14ac:dyDescent="0.25"/>
  <cols>
    <col min="1" max="1" width="55.42578125" style="34" customWidth="1"/>
    <col min="2" max="2" width="33.7109375" style="34" customWidth="1"/>
    <col min="3" max="3" width="42.28515625" style="34" customWidth="1"/>
    <col min="4" max="4" width="30.5703125" style="34" customWidth="1"/>
    <col min="5" max="5" width="35.42578125" style="34" customWidth="1"/>
    <col min="6" max="6" width="30.7109375" style="34" customWidth="1"/>
    <col min="7" max="7" width="35.42578125" style="34" customWidth="1"/>
    <col min="8" max="9" width="30.28515625" style="34" customWidth="1"/>
    <col min="10" max="10" width="30.42578125" style="34" customWidth="1"/>
    <col min="11" max="11" width="21.28515625" style="34" customWidth="1"/>
    <col min="12" max="12" width="9.140625" style="34" customWidth="1"/>
    <col min="13" max="16384" width="9.140625" style="38"/>
  </cols>
  <sheetData>
    <row r="1" spans="1:8" x14ac:dyDescent="0.25">
      <c r="A1" s="260" t="s">
        <v>28</v>
      </c>
      <c r="B1" s="260"/>
      <c r="C1" s="260"/>
      <c r="D1" s="260"/>
      <c r="E1" s="260"/>
      <c r="F1" s="260"/>
      <c r="G1" s="260"/>
      <c r="H1" s="260"/>
    </row>
    <row r="2" spans="1:8" x14ac:dyDescent="0.25">
      <c r="A2" s="260"/>
      <c r="B2" s="260"/>
      <c r="C2" s="260"/>
      <c r="D2" s="260"/>
      <c r="E2" s="260"/>
      <c r="F2" s="260"/>
      <c r="G2" s="260"/>
      <c r="H2" s="260"/>
    </row>
    <row r="3" spans="1:8" x14ac:dyDescent="0.25">
      <c r="A3" s="260"/>
      <c r="B3" s="260"/>
      <c r="C3" s="260"/>
      <c r="D3" s="260"/>
      <c r="E3" s="260"/>
      <c r="F3" s="260"/>
      <c r="G3" s="260"/>
      <c r="H3" s="260"/>
    </row>
    <row r="4" spans="1:8" x14ac:dyDescent="0.25">
      <c r="A4" s="260"/>
      <c r="B4" s="260"/>
      <c r="C4" s="260"/>
      <c r="D4" s="260"/>
      <c r="E4" s="260"/>
      <c r="F4" s="260"/>
      <c r="G4" s="260"/>
      <c r="H4" s="260"/>
    </row>
    <row r="5" spans="1:8" x14ac:dyDescent="0.25">
      <c r="A5" s="260"/>
      <c r="B5" s="260"/>
      <c r="C5" s="260"/>
      <c r="D5" s="260"/>
      <c r="E5" s="260"/>
      <c r="F5" s="260"/>
      <c r="G5" s="260"/>
      <c r="H5" s="260"/>
    </row>
    <row r="6" spans="1:8" x14ac:dyDescent="0.25">
      <c r="A6" s="260"/>
      <c r="B6" s="260"/>
      <c r="C6" s="260"/>
      <c r="D6" s="260"/>
      <c r="E6" s="260"/>
      <c r="F6" s="260"/>
      <c r="G6" s="260"/>
      <c r="H6" s="260"/>
    </row>
    <row r="7" spans="1:8" x14ac:dyDescent="0.25">
      <c r="A7" s="260"/>
      <c r="B7" s="260"/>
      <c r="C7" s="260"/>
      <c r="D7" s="260"/>
      <c r="E7" s="260"/>
      <c r="F7" s="260"/>
      <c r="G7" s="260"/>
      <c r="H7" s="260"/>
    </row>
    <row r="8" spans="1:8" x14ac:dyDescent="0.25">
      <c r="A8" s="261" t="s">
        <v>29</v>
      </c>
      <c r="B8" s="261"/>
      <c r="C8" s="261"/>
      <c r="D8" s="261"/>
      <c r="E8" s="261"/>
      <c r="F8" s="261"/>
      <c r="G8" s="261"/>
      <c r="H8" s="261"/>
    </row>
    <row r="9" spans="1:8" x14ac:dyDescent="0.25">
      <c r="A9" s="261"/>
      <c r="B9" s="261"/>
      <c r="C9" s="261"/>
      <c r="D9" s="261"/>
      <c r="E9" s="261"/>
      <c r="F9" s="261"/>
      <c r="G9" s="261"/>
      <c r="H9" s="261"/>
    </row>
    <row r="10" spans="1:8" x14ac:dyDescent="0.25">
      <c r="A10" s="261"/>
      <c r="B10" s="261"/>
      <c r="C10" s="261"/>
      <c r="D10" s="261"/>
      <c r="E10" s="261"/>
      <c r="F10" s="261"/>
      <c r="G10" s="261"/>
      <c r="H10" s="261"/>
    </row>
    <row r="11" spans="1:8" x14ac:dyDescent="0.25">
      <c r="A11" s="261"/>
      <c r="B11" s="261"/>
      <c r="C11" s="261"/>
      <c r="D11" s="261"/>
      <c r="E11" s="261"/>
      <c r="F11" s="261"/>
      <c r="G11" s="261"/>
      <c r="H11" s="261"/>
    </row>
    <row r="12" spans="1:8" x14ac:dyDescent="0.25">
      <c r="A12" s="261"/>
      <c r="B12" s="261"/>
      <c r="C12" s="261"/>
      <c r="D12" s="261"/>
      <c r="E12" s="261"/>
      <c r="F12" s="261"/>
      <c r="G12" s="261"/>
      <c r="H12" s="261"/>
    </row>
    <row r="13" spans="1:8" x14ac:dyDescent="0.25">
      <c r="A13" s="261"/>
      <c r="B13" s="261"/>
      <c r="C13" s="261"/>
      <c r="D13" s="261"/>
      <c r="E13" s="261"/>
      <c r="F13" s="261"/>
      <c r="G13" s="261"/>
      <c r="H13" s="261"/>
    </row>
    <row r="14" spans="1:8" ht="19.5" customHeight="1" x14ac:dyDescent="0.25">
      <c r="A14" s="261"/>
      <c r="B14" s="261"/>
      <c r="C14" s="261"/>
      <c r="D14" s="261"/>
      <c r="E14" s="261"/>
      <c r="F14" s="261"/>
      <c r="G14" s="261"/>
      <c r="H14" s="261"/>
    </row>
    <row r="15" spans="1:8" ht="19.5" customHeight="1" thickBot="1" x14ac:dyDescent="0.3"/>
    <row r="16" spans="1:8" ht="19.5" customHeight="1" thickBot="1" x14ac:dyDescent="0.35">
      <c r="A16" s="254" t="s">
        <v>30</v>
      </c>
      <c r="B16" s="255"/>
      <c r="C16" s="255"/>
      <c r="D16" s="255"/>
      <c r="E16" s="255"/>
      <c r="F16" s="255"/>
      <c r="G16" s="255"/>
      <c r="H16" s="256"/>
    </row>
    <row r="17" spans="1:12" ht="20.25" customHeight="1" x14ac:dyDescent="0.25">
      <c r="A17" s="262" t="s">
        <v>43</v>
      </c>
      <c r="B17" s="262"/>
      <c r="C17" s="262"/>
      <c r="D17" s="262"/>
      <c r="E17" s="262"/>
      <c r="F17" s="262"/>
      <c r="G17" s="262"/>
      <c r="H17" s="262"/>
    </row>
    <row r="18" spans="1:12" ht="26.25" customHeight="1" x14ac:dyDescent="0.4">
      <c r="A18" s="63" t="s">
        <v>32</v>
      </c>
      <c r="B18" s="263" t="s">
        <v>4</v>
      </c>
      <c r="C18" s="263"/>
    </row>
    <row r="19" spans="1:12" ht="26.25" customHeight="1" x14ac:dyDescent="0.4">
      <c r="A19" s="63" t="s">
        <v>33</v>
      </c>
      <c r="B19" s="207" t="s">
        <v>117</v>
      </c>
      <c r="C19" s="188">
        <v>23</v>
      </c>
    </row>
    <row r="20" spans="1:12" ht="26.25" customHeight="1" x14ac:dyDescent="0.4">
      <c r="A20" s="63" t="s">
        <v>34</v>
      </c>
      <c r="B20" s="196" t="s">
        <v>7</v>
      </c>
      <c r="C20" s="166"/>
    </row>
    <row r="21" spans="1:12" ht="26.25" customHeight="1" x14ac:dyDescent="0.4">
      <c r="A21" s="63" t="s">
        <v>35</v>
      </c>
      <c r="B21" s="286" t="s">
        <v>9</v>
      </c>
      <c r="C21" s="286"/>
      <c r="D21" s="286"/>
      <c r="E21" s="286"/>
      <c r="F21" s="286"/>
      <c r="G21" s="286"/>
      <c r="H21" s="286"/>
      <c r="I21" s="190"/>
    </row>
    <row r="22" spans="1:12" ht="26.25" customHeight="1" x14ac:dyDescent="0.4">
      <c r="A22" s="63" t="s">
        <v>36</v>
      </c>
      <c r="B22" s="167"/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37</v>
      </c>
      <c r="B23" s="167"/>
      <c r="C23" s="166"/>
      <c r="D23" s="166"/>
      <c r="E23" s="166"/>
      <c r="F23" s="166"/>
      <c r="G23" s="166"/>
      <c r="H23" s="166"/>
      <c r="I23" s="166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64" t="s">
        <v>44</v>
      </c>
      <c r="C26" s="264"/>
      <c r="D26" s="264"/>
      <c r="E26" s="264"/>
      <c r="F26" s="264"/>
      <c r="G26" s="264"/>
      <c r="H26" s="264"/>
    </row>
    <row r="27" spans="1:12" ht="26.25" customHeight="1" x14ac:dyDescent="0.4">
      <c r="A27" s="66" t="s">
        <v>3</v>
      </c>
      <c r="B27" s="263" t="s">
        <v>45</v>
      </c>
      <c r="C27" s="263"/>
    </row>
    <row r="28" spans="1:12" ht="26.25" customHeight="1" x14ac:dyDescent="0.4">
      <c r="A28" s="185" t="s">
        <v>46</v>
      </c>
      <c r="B28" s="286" t="s">
        <v>111</v>
      </c>
      <c r="C28" s="286"/>
    </row>
    <row r="29" spans="1:12" ht="27" customHeight="1" thickBot="1" x14ac:dyDescent="0.45">
      <c r="A29" s="185" t="s">
        <v>5</v>
      </c>
      <c r="B29" s="164">
        <v>87.84</v>
      </c>
    </row>
    <row r="30" spans="1:12" s="3" customFormat="1" ht="27" customHeight="1" thickBot="1" x14ac:dyDescent="0.45">
      <c r="A30" s="185" t="s">
        <v>47</v>
      </c>
      <c r="B30" s="163">
        <v>0</v>
      </c>
      <c r="C30" s="265" t="s">
        <v>48</v>
      </c>
      <c r="D30" s="266"/>
      <c r="E30" s="266"/>
      <c r="F30" s="266"/>
      <c r="G30" s="266"/>
      <c r="H30" s="267"/>
      <c r="I30" s="70"/>
      <c r="J30" s="70"/>
      <c r="K30" s="70"/>
      <c r="L30" s="70"/>
    </row>
    <row r="31" spans="1:12" s="3" customFormat="1" ht="19.5" customHeight="1" thickBot="1" x14ac:dyDescent="0.35">
      <c r="A31" s="185" t="s">
        <v>49</v>
      </c>
      <c r="B31" s="195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thickBot="1" x14ac:dyDescent="0.45">
      <c r="A32" s="185" t="s">
        <v>50</v>
      </c>
      <c r="B32" s="184">
        <v>1</v>
      </c>
      <c r="C32" s="268" t="s">
        <v>51</v>
      </c>
      <c r="D32" s="269"/>
      <c r="E32" s="269"/>
      <c r="F32" s="269"/>
      <c r="G32" s="269"/>
      <c r="H32" s="270"/>
      <c r="I32" s="70"/>
      <c r="J32" s="70"/>
      <c r="K32" s="70"/>
      <c r="L32" s="70"/>
    </row>
    <row r="33" spans="1:14" s="3" customFormat="1" ht="27" customHeight="1" thickBot="1" x14ac:dyDescent="0.45">
      <c r="A33" s="185" t="s">
        <v>52</v>
      </c>
      <c r="B33" s="184">
        <v>1</v>
      </c>
      <c r="C33" s="268" t="s">
        <v>53</v>
      </c>
      <c r="D33" s="269"/>
      <c r="E33" s="269"/>
      <c r="F33" s="269"/>
      <c r="G33" s="269"/>
      <c r="H33" s="270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185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185" t="s">
        <v>54</v>
      </c>
      <c r="B35" s="77">
        <f>B32/B33</f>
        <v>1</v>
      </c>
      <c r="C35" s="140" t="s">
        <v>55</v>
      </c>
      <c r="D35" s="140"/>
      <c r="E35" s="140"/>
      <c r="F35" s="140"/>
      <c r="G35" s="140"/>
      <c r="H35" s="140"/>
      <c r="I35" s="70"/>
      <c r="J35" s="70"/>
      <c r="K35" s="70"/>
      <c r="L35" s="74"/>
      <c r="M35" s="74"/>
      <c r="N35" s="75"/>
    </row>
    <row r="36" spans="1:14" s="3" customFormat="1" ht="19.5" customHeight="1" thickBot="1" x14ac:dyDescent="0.35">
      <c r="A36" s="185"/>
      <c r="B36" s="195"/>
      <c r="H36" s="140"/>
      <c r="I36" s="70"/>
      <c r="J36" s="70"/>
      <c r="K36" s="70"/>
      <c r="L36" s="74"/>
      <c r="M36" s="74"/>
      <c r="N36" s="75"/>
    </row>
    <row r="37" spans="1:14" s="3" customFormat="1" ht="27" customHeight="1" thickBot="1" x14ac:dyDescent="0.45">
      <c r="A37" s="78" t="s">
        <v>56</v>
      </c>
      <c r="B37" s="168">
        <v>25</v>
      </c>
      <c r="C37" s="140"/>
      <c r="D37" s="271" t="s">
        <v>57</v>
      </c>
      <c r="E37" s="272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9">
        <v>1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9">
        <v>1</v>
      </c>
      <c r="C39" s="84">
        <v>1</v>
      </c>
      <c r="D39" s="170">
        <v>34378439</v>
      </c>
      <c r="E39" s="128">
        <f>IF(ISBLANK(D39),"-",$D$49/$D$46*D39)</f>
        <v>33308567.802193545</v>
      </c>
      <c r="F39" s="170">
        <v>30064634</v>
      </c>
      <c r="G39" s="120">
        <f>IF(ISBLANK(F39),"-",$D$49/$F$46*F39)</f>
        <v>32910179.784923632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9">
        <v>1</v>
      </c>
      <c r="C40" s="147">
        <v>2</v>
      </c>
      <c r="D40" s="171">
        <v>34539316</v>
      </c>
      <c r="E40" s="129">
        <f>IF(ISBLANK(D40),"-",$D$49/$D$46*D40)</f>
        <v>33464438.243615083</v>
      </c>
      <c r="F40" s="171">
        <v>30079757</v>
      </c>
      <c r="G40" s="121">
        <f>IF(ISBLANK(F40),"-",$D$49/$F$46*F40)</f>
        <v>32926734.140745405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9">
        <v>1</v>
      </c>
      <c r="C41" s="147">
        <v>3</v>
      </c>
      <c r="D41" s="171">
        <v>34581067</v>
      </c>
      <c r="E41" s="129">
        <f>IF(ISBLANK(D41),"-",$D$49/$D$46*D41)</f>
        <v>33504889.935278844</v>
      </c>
      <c r="F41" s="171">
        <v>30070084</v>
      </c>
      <c r="G41" s="121">
        <f>IF(ISBLANK(F41),"-",$D$49/$F$46*F41)</f>
        <v>32916145.614403807</v>
      </c>
      <c r="L41" s="74"/>
      <c r="M41" s="74"/>
      <c r="N41" s="140"/>
    </row>
    <row r="42" spans="1:14" ht="26.25" customHeight="1" x14ac:dyDescent="0.4">
      <c r="A42" s="79" t="s">
        <v>66</v>
      </c>
      <c r="B42" s="169">
        <v>1</v>
      </c>
      <c r="C42" s="86">
        <v>4</v>
      </c>
      <c r="D42" s="172"/>
      <c r="E42" s="130" t="str">
        <f>IF(ISBLANK(D42),"-",$D$49/$D$46*D42)</f>
        <v>-</v>
      </c>
      <c r="F42" s="172"/>
      <c r="G42" s="122" t="str">
        <f>IF(ISBLANK(F42),"-",$D$49/$F$46*F42)</f>
        <v>-</v>
      </c>
      <c r="L42" s="74"/>
      <c r="M42" s="74"/>
      <c r="N42" s="140"/>
    </row>
    <row r="43" spans="1:14" ht="27" customHeight="1" thickBot="1" x14ac:dyDescent="0.45">
      <c r="A43" s="79" t="s">
        <v>67</v>
      </c>
      <c r="B43" s="169">
        <v>1</v>
      </c>
      <c r="C43" s="87" t="s">
        <v>68</v>
      </c>
      <c r="D43" s="149">
        <f>AVERAGE(D39:D42)</f>
        <v>34499607.333333336</v>
      </c>
      <c r="E43" s="110">
        <f>AVERAGE(E39:E42)</f>
        <v>33425965.327029157</v>
      </c>
      <c r="F43" s="88">
        <f>AVERAGE(F39:F42)</f>
        <v>30071491.666666668</v>
      </c>
      <c r="G43" s="89">
        <f>AVERAGE(G39:G42)</f>
        <v>32917686.513357613</v>
      </c>
    </row>
    <row r="44" spans="1:14" ht="26.25" customHeight="1" x14ac:dyDescent="0.4">
      <c r="A44" s="79" t="s">
        <v>69</v>
      </c>
      <c r="B44" s="164">
        <v>1</v>
      </c>
      <c r="C44" s="150" t="s">
        <v>70</v>
      </c>
      <c r="D44" s="174">
        <v>35.25</v>
      </c>
      <c r="E44" s="140"/>
      <c r="F44" s="173">
        <v>31.2</v>
      </c>
      <c r="G44" s="126"/>
    </row>
    <row r="45" spans="1:14" ht="26.25" customHeight="1" x14ac:dyDescent="0.4">
      <c r="A45" s="79" t="s">
        <v>71</v>
      </c>
      <c r="B45" s="164">
        <v>1</v>
      </c>
      <c r="C45" s="151" t="s">
        <v>72</v>
      </c>
      <c r="D45" s="152">
        <f>D44*$B$35</f>
        <v>35.25</v>
      </c>
      <c r="E45" s="148"/>
      <c r="F45" s="90">
        <f>F44*$B$35</f>
        <v>31.2</v>
      </c>
      <c r="G45" s="108"/>
    </row>
    <row r="46" spans="1:14" ht="19.5" customHeight="1" thickBot="1" x14ac:dyDescent="0.35">
      <c r="A46" s="79" t="s">
        <v>73</v>
      </c>
      <c r="B46" s="148">
        <f>(B45/B44)*(B43/B42)*(B41/B40)*(B39/B38)*B37</f>
        <v>25</v>
      </c>
      <c r="C46" s="151" t="s">
        <v>74</v>
      </c>
      <c r="D46" s="153">
        <f>D45*$B$31/100</f>
        <v>30.9636</v>
      </c>
      <c r="E46" s="108"/>
      <c r="F46" s="92">
        <f>F45*$B$31/100</f>
        <v>27.406080000000003</v>
      </c>
      <c r="G46" s="108"/>
    </row>
    <row r="47" spans="1:14" ht="19.5" customHeight="1" thickBot="1" x14ac:dyDescent="0.35">
      <c r="A47" s="273" t="s">
        <v>75</v>
      </c>
      <c r="B47" s="284"/>
      <c r="C47" s="151" t="s">
        <v>76</v>
      </c>
      <c r="D47" s="152">
        <f>D46/$B$46</f>
        <v>1.2385440000000001</v>
      </c>
      <c r="E47" s="108"/>
      <c r="F47" s="94">
        <f>F46/$B$46</f>
        <v>1.0962432000000002</v>
      </c>
      <c r="G47" s="108"/>
    </row>
    <row r="48" spans="1:14" ht="27" customHeight="1" thickBot="1" x14ac:dyDescent="0.45">
      <c r="A48" s="275"/>
      <c r="B48" s="285"/>
      <c r="C48" s="151" t="s">
        <v>77</v>
      </c>
      <c r="D48" s="175">
        <v>1.2</v>
      </c>
      <c r="E48" s="126"/>
      <c r="F48" s="126"/>
      <c r="G48" s="126"/>
    </row>
    <row r="49" spans="1:12" ht="18.75" x14ac:dyDescent="0.3">
      <c r="C49" s="151" t="s">
        <v>78</v>
      </c>
      <c r="D49" s="153">
        <f>D48*$B$46</f>
        <v>30</v>
      </c>
      <c r="E49" s="108"/>
      <c r="F49" s="108"/>
      <c r="G49" s="108"/>
    </row>
    <row r="50" spans="1:12" ht="19.5" customHeight="1" thickBot="1" x14ac:dyDescent="0.35">
      <c r="C50" s="154" t="s">
        <v>79</v>
      </c>
      <c r="D50" s="155">
        <f>D49/B35</f>
        <v>30</v>
      </c>
      <c r="E50" s="112"/>
      <c r="F50" s="112"/>
      <c r="G50" s="112"/>
    </row>
    <row r="51" spans="1:12" ht="18.75" x14ac:dyDescent="0.3">
      <c r="C51" s="156" t="s">
        <v>80</v>
      </c>
      <c r="D51" s="157">
        <f>AVERAGE(E39:E42,G39:G42)</f>
        <v>33171825.920193389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8.6235982848571271E-3</v>
      </c>
      <c r="E52" s="148"/>
      <c r="F52" s="148"/>
      <c r="G52" s="148"/>
    </row>
    <row r="53" spans="1:12" ht="19.5" customHeight="1" thickBot="1" x14ac:dyDescent="0.35">
      <c r="C53" s="96" t="s">
        <v>18</v>
      </c>
      <c r="D53" s="99">
        <f>COUNT(E39:E42,G39:G42)</f>
        <v>6</v>
      </c>
      <c r="E53" s="148"/>
      <c r="F53" s="148"/>
      <c r="G53" s="148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140" t="s">
        <v>83</v>
      </c>
      <c r="B56" s="64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185" t="s">
        <v>84</v>
      </c>
      <c r="B57" s="176">
        <v>5</v>
      </c>
      <c r="C57" s="148" t="s">
        <v>85</v>
      </c>
      <c r="D57" s="177">
        <v>125</v>
      </c>
      <c r="E57" s="148" t="str">
        <f>B20</f>
        <v>Amoxicillin Trihydrate BP</v>
      </c>
    </row>
    <row r="58" spans="1:12" ht="18.75" x14ac:dyDescent="0.3">
      <c r="A58" s="64" t="s">
        <v>86</v>
      </c>
      <c r="B58" s="187">
        <f>RD!C39</f>
        <v>1.1029028782696551</v>
      </c>
    </row>
    <row r="59" spans="1:12" s="50" customFormat="1" ht="18.75" x14ac:dyDescent="0.3">
      <c r="A59" s="185" t="s">
        <v>87</v>
      </c>
      <c r="B59" s="138">
        <f>B57</f>
        <v>5</v>
      </c>
      <c r="C59" s="148" t="s">
        <v>88</v>
      </c>
      <c r="D59" s="160">
        <f>B58*B57</f>
        <v>5.5145143913482748</v>
      </c>
    </row>
    <row r="60" spans="1:12" ht="19.5" customHeight="1" thickBot="1" x14ac:dyDescent="0.3"/>
    <row r="61" spans="1:12" s="3" customFormat="1" ht="27" customHeight="1" thickBot="1" x14ac:dyDescent="0.45">
      <c r="A61" s="78" t="s">
        <v>89</v>
      </c>
      <c r="B61" s="168">
        <v>100</v>
      </c>
      <c r="C61" s="140"/>
      <c r="D61" s="102" t="s">
        <v>90</v>
      </c>
      <c r="E61" s="101" t="s">
        <v>91</v>
      </c>
      <c r="F61" s="101" t="s">
        <v>61</v>
      </c>
      <c r="G61" s="205" t="s">
        <v>92</v>
      </c>
      <c r="H61" s="206" t="s">
        <v>93</v>
      </c>
      <c r="L61" s="70"/>
    </row>
    <row r="62" spans="1:12" s="3" customFormat="1" ht="24" customHeight="1" x14ac:dyDescent="0.4">
      <c r="A62" s="79" t="s">
        <v>94</v>
      </c>
      <c r="B62" s="169">
        <v>1</v>
      </c>
      <c r="C62" s="280" t="s">
        <v>95</v>
      </c>
      <c r="D62" s="288">
        <v>3.82002</v>
      </c>
      <c r="E62" s="132">
        <v>1</v>
      </c>
      <c r="F62" s="178">
        <v>17232311</v>
      </c>
      <c r="G62" s="199">
        <f>IF(ISBLANK(F62),"-",(F62/$D$51*$D$48*$B$70)*$D$59/$D$62)</f>
        <v>89.990575695415288</v>
      </c>
      <c r="H62" s="202">
        <f t="shared" ref="H62:H73" si="0">IF(ISBLANK(F62),"-",G62/$D$57)</f>
        <v>0.71992460556332227</v>
      </c>
      <c r="L62" s="70"/>
    </row>
    <row r="63" spans="1:12" s="3" customFormat="1" ht="26.25" customHeight="1" x14ac:dyDescent="0.4">
      <c r="A63" s="79" t="s">
        <v>96</v>
      </c>
      <c r="B63" s="169">
        <v>1</v>
      </c>
      <c r="C63" s="281"/>
      <c r="D63" s="289"/>
      <c r="E63" s="133">
        <v>2</v>
      </c>
      <c r="F63" s="171">
        <v>17246899</v>
      </c>
      <c r="G63" s="200">
        <f>IF(ISBLANK(F63),"-",(F63/$D$51*$D$48*$B$70)*$D$59/$D$62)</f>
        <v>90.066757150023705</v>
      </c>
      <c r="H63" s="203">
        <f t="shared" si="0"/>
        <v>0.72053405720018959</v>
      </c>
      <c r="L63" s="70"/>
    </row>
    <row r="64" spans="1:12" s="3" customFormat="1" ht="24.75" customHeight="1" x14ac:dyDescent="0.4">
      <c r="A64" s="79" t="s">
        <v>97</v>
      </c>
      <c r="B64" s="169">
        <v>1</v>
      </c>
      <c r="C64" s="281"/>
      <c r="D64" s="289"/>
      <c r="E64" s="133">
        <v>3</v>
      </c>
      <c r="F64" s="171">
        <v>12990077</v>
      </c>
      <c r="G64" s="200">
        <f>IF(ISBLANK(F64),"-",(F64/$D$51*$D$48*$B$70)*$D$59/$D$62)</f>
        <v>67.83678100736303</v>
      </c>
      <c r="H64" s="203">
        <f t="shared" si="0"/>
        <v>0.54269424805890421</v>
      </c>
      <c r="L64" s="70"/>
    </row>
    <row r="65" spans="1:11" ht="27" customHeight="1" thickBot="1" x14ac:dyDescent="0.45">
      <c r="A65" s="79" t="s">
        <v>98</v>
      </c>
      <c r="B65" s="169">
        <v>1</v>
      </c>
      <c r="C65" s="282"/>
      <c r="D65" s="290"/>
      <c r="E65" s="134">
        <v>4</v>
      </c>
      <c r="F65" s="179"/>
      <c r="G65" s="200" t="str">
        <f>IF(ISBLANK(F65),"-",(F65/$D$51*$D$48*$B$70)*$D$59/$D$62)</f>
        <v>-</v>
      </c>
      <c r="H65" s="204" t="str">
        <f t="shared" si="0"/>
        <v>-</v>
      </c>
    </row>
    <row r="66" spans="1:11" ht="24.75" customHeight="1" x14ac:dyDescent="0.4">
      <c r="A66" s="79" t="s">
        <v>99</v>
      </c>
      <c r="B66" s="169">
        <v>1</v>
      </c>
      <c r="C66" s="280" t="s">
        <v>100</v>
      </c>
      <c r="D66" s="288">
        <v>4.3777900000000001</v>
      </c>
      <c r="E66" s="103">
        <v>1</v>
      </c>
      <c r="F66" s="171">
        <v>20332274</v>
      </c>
      <c r="G66" s="199">
        <f>IF(ISBLANK(F66),"-",(F66/$D$51*$D$48*$B$70)*$D$59/$D$66)</f>
        <v>92.651012920533503</v>
      </c>
      <c r="H66" s="202">
        <f t="shared" si="0"/>
        <v>0.74120810336426801</v>
      </c>
    </row>
    <row r="67" spans="1:11" ht="23.25" customHeight="1" x14ac:dyDescent="0.4">
      <c r="A67" s="79" t="s">
        <v>101</v>
      </c>
      <c r="B67" s="169">
        <v>1</v>
      </c>
      <c r="C67" s="281"/>
      <c r="D67" s="289"/>
      <c r="E67" s="104">
        <v>2</v>
      </c>
      <c r="F67" s="171">
        <v>20175623</v>
      </c>
      <c r="G67" s="200">
        <f>IF(ISBLANK(F67),"-",(F67/$D$51*$D$48*$B$70)*$D$59/$D$66)</f>
        <v>91.937178657577263</v>
      </c>
      <c r="H67" s="203">
        <f t="shared" si="0"/>
        <v>0.73549742926061812</v>
      </c>
    </row>
    <row r="68" spans="1:11" ht="24.75" customHeight="1" x14ac:dyDescent="0.4">
      <c r="A68" s="79" t="s">
        <v>102</v>
      </c>
      <c r="B68" s="169">
        <v>1</v>
      </c>
      <c r="C68" s="281"/>
      <c r="D68" s="289"/>
      <c r="E68" s="104">
        <v>3</v>
      </c>
      <c r="F68" s="171">
        <v>14050733</v>
      </c>
      <c r="G68" s="200">
        <f>IF(ISBLANK(F68),"-",(F68/$D$51*$D$48*$B$70)*$D$59/$D$66)</f>
        <v>64.027006754186303</v>
      </c>
      <c r="H68" s="203">
        <f t="shared" si="0"/>
        <v>0.51221605403349046</v>
      </c>
    </row>
    <row r="69" spans="1:11" ht="27" customHeight="1" thickBot="1" x14ac:dyDescent="0.45">
      <c r="A69" s="79" t="s">
        <v>103</v>
      </c>
      <c r="B69" s="169">
        <v>1</v>
      </c>
      <c r="C69" s="282"/>
      <c r="D69" s="290"/>
      <c r="E69" s="105">
        <v>4</v>
      </c>
      <c r="F69" s="179"/>
      <c r="G69" s="201" t="str">
        <f>IF(ISBLANK(F69),"-",(F69/$D$51*$D$48*$B$70)*$D$59/$D$66)</f>
        <v>-</v>
      </c>
      <c r="H69" s="204" t="str">
        <f t="shared" si="0"/>
        <v>-</v>
      </c>
    </row>
    <row r="70" spans="1:11" ht="23.25" customHeight="1" x14ac:dyDescent="0.4">
      <c r="A70" s="79" t="s">
        <v>104</v>
      </c>
      <c r="B70" s="147">
        <f>(B69/B68)*(B67/B66)*(B65/B64)*(B63/B62)*B61</f>
        <v>100</v>
      </c>
      <c r="C70" s="280" t="s">
        <v>105</v>
      </c>
      <c r="D70" s="288">
        <v>4.4692499999999997</v>
      </c>
      <c r="E70" s="103">
        <v>1</v>
      </c>
      <c r="F70" s="178">
        <v>16048921</v>
      </c>
      <c r="G70" s="144">
        <f>IF(ISBLANK(F70),"-",(F70/$D$51*$D$48*$B$70)*$D$59/$D$70)</f>
        <v>71.635835966205107</v>
      </c>
      <c r="H70" s="142">
        <f t="shared" si="0"/>
        <v>0.57308668772964089</v>
      </c>
    </row>
    <row r="71" spans="1:11" ht="22.5" customHeight="1" thickBot="1" x14ac:dyDescent="0.45">
      <c r="A71" s="158" t="s">
        <v>106</v>
      </c>
      <c r="B71" s="180">
        <f>(D48*B70)/D57*D59</f>
        <v>5.2939338156943432</v>
      </c>
      <c r="C71" s="281"/>
      <c r="D71" s="289"/>
      <c r="E71" s="104">
        <v>2</v>
      </c>
      <c r="F71" s="171">
        <v>16203220</v>
      </c>
      <c r="G71" s="145">
        <f>IF(ISBLANK(F71),"-",(F71/$D$51*$D$48*$B$70)*$D$59/$D$70)</f>
        <v>72.324563753808349</v>
      </c>
      <c r="H71" s="142">
        <f t="shared" si="0"/>
        <v>0.57859651003046675</v>
      </c>
    </row>
    <row r="72" spans="1:11" ht="23.25" customHeight="1" x14ac:dyDescent="0.4">
      <c r="A72" s="273" t="s">
        <v>75</v>
      </c>
      <c r="B72" s="274"/>
      <c r="C72" s="281"/>
      <c r="D72" s="289"/>
      <c r="E72" s="104">
        <v>3</v>
      </c>
      <c r="F72" s="171">
        <v>16553763</v>
      </c>
      <c r="G72" s="145">
        <f>IF(ISBLANK(F72),"-",(F72/$D$51*$D$48*$B$70)*$D$59/$D$70)</f>
        <v>73.889244696975894</v>
      </c>
      <c r="H72" s="142">
        <f t="shared" si="0"/>
        <v>0.5911139575758072</v>
      </c>
    </row>
    <row r="73" spans="1:11" ht="23.25" customHeight="1" thickBot="1" x14ac:dyDescent="0.45">
      <c r="A73" s="275"/>
      <c r="B73" s="276"/>
      <c r="C73" s="283"/>
      <c r="D73" s="290"/>
      <c r="E73" s="105">
        <v>4</v>
      </c>
      <c r="F73" s="179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48"/>
      <c r="B74" s="148"/>
      <c r="C74" s="148"/>
      <c r="D74" s="148"/>
      <c r="E74" s="148"/>
      <c r="F74" s="148"/>
      <c r="G74" s="97" t="s">
        <v>68</v>
      </c>
      <c r="H74" s="181">
        <f>AVERAGE(H62:H73)</f>
        <v>0.63498573920185641</v>
      </c>
    </row>
    <row r="75" spans="1:11" ht="26.25" customHeight="1" x14ac:dyDescent="0.4">
      <c r="C75" s="148"/>
      <c r="D75" s="148"/>
      <c r="E75" s="148"/>
      <c r="F75" s="148"/>
      <c r="G75" s="95" t="s">
        <v>81</v>
      </c>
      <c r="H75" s="182">
        <f>STDEV(H62:H73)/H74</f>
        <v>0.14566724459801172</v>
      </c>
    </row>
    <row r="76" spans="1:11" ht="27" customHeight="1" thickBot="1" x14ac:dyDescent="0.45">
      <c r="A76" s="148"/>
      <c r="B76" s="148"/>
      <c r="C76" s="148"/>
      <c r="D76" s="108"/>
      <c r="E76" s="108"/>
      <c r="F76" s="148"/>
      <c r="G76" s="96" t="s">
        <v>18</v>
      </c>
      <c r="H76" s="183">
        <f>COUNT(H62:H73)</f>
        <v>9</v>
      </c>
    </row>
    <row r="77" spans="1:11" ht="18.75" x14ac:dyDescent="0.3">
      <c r="A77" s="148"/>
      <c r="B77" s="148"/>
      <c r="C77" s="148"/>
      <c r="D77" s="108"/>
      <c r="E77" s="108"/>
      <c r="F77" s="108"/>
      <c r="G77" s="108"/>
      <c r="H77" s="148"/>
      <c r="I77" s="140"/>
      <c r="J77" s="185"/>
      <c r="K77" s="195"/>
    </row>
    <row r="78" spans="1:11" ht="26.25" customHeight="1" x14ac:dyDescent="0.4">
      <c r="A78" s="66" t="s">
        <v>107</v>
      </c>
      <c r="B78" s="185" t="s">
        <v>108</v>
      </c>
      <c r="C78" s="264" t="str">
        <f>B20</f>
        <v>Amoxicillin Trihydrate BP</v>
      </c>
      <c r="D78" s="264"/>
      <c r="E78" s="140" t="s">
        <v>109</v>
      </c>
      <c r="F78" s="140"/>
      <c r="G78" s="186">
        <f>H74</f>
        <v>0.63498573920185641</v>
      </c>
      <c r="H78" s="148"/>
      <c r="I78" s="140"/>
      <c r="J78" s="185"/>
      <c r="K78" s="195"/>
    </row>
    <row r="79" spans="1:11" ht="19.5" customHeight="1" thickBot="1" x14ac:dyDescent="0.35">
      <c r="A79" s="19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64" t="s">
        <v>110</v>
      </c>
      <c r="C80" s="264"/>
      <c r="D80" s="264"/>
      <c r="E80" s="264"/>
      <c r="F80" s="264"/>
      <c r="G80" s="264"/>
      <c r="H80" s="264"/>
    </row>
    <row r="81" spans="1:8" ht="26.25" customHeight="1" x14ac:dyDescent="0.4">
      <c r="A81" s="66" t="s">
        <v>3</v>
      </c>
      <c r="B81" s="263" t="s">
        <v>45</v>
      </c>
      <c r="C81" s="263"/>
    </row>
    <row r="82" spans="1:8" ht="26.25" customHeight="1" x14ac:dyDescent="0.4">
      <c r="A82" s="185" t="s">
        <v>46</v>
      </c>
      <c r="B82" s="286" t="str">
        <f>B28</f>
        <v>NQCL-WRS-A1-3</v>
      </c>
      <c r="C82" s="286"/>
    </row>
    <row r="83" spans="1:8" ht="27" customHeight="1" thickBot="1" x14ac:dyDescent="0.45">
      <c r="A83" s="185" t="s">
        <v>5</v>
      </c>
      <c r="B83" s="164">
        <v>87.84</v>
      </c>
    </row>
    <row r="84" spans="1:8" ht="27" customHeight="1" thickBot="1" x14ac:dyDescent="0.45">
      <c r="A84" s="185" t="s">
        <v>47</v>
      </c>
      <c r="B84" s="163">
        <v>0</v>
      </c>
      <c r="C84" s="265" t="s">
        <v>48</v>
      </c>
      <c r="D84" s="266"/>
      <c r="E84" s="266"/>
      <c r="F84" s="266"/>
      <c r="G84" s="266"/>
      <c r="H84" s="267"/>
    </row>
    <row r="85" spans="1:8" ht="19.5" customHeight="1" thickBot="1" x14ac:dyDescent="0.35">
      <c r="A85" s="185" t="s">
        <v>49</v>
      </c>
      <c r="B85" s="195">
        <f>B83-B84</f>
        <v>87.84</v>
      </c>
      <c r="C85" s="71"/>
      <c r="D85" s="71"/>
      <c r="E85" s="71"/>
      <c r="F85" s="71"/>
      <c r="G85" s="71"/>
      <c r="H85" s="72"/>
    </row>
    <row r="86" spans="1:8" ht="27" customHeight="1" thickBot="1" x14ac:dyDescent="0.45">
      <c r="A86" s="185" t="s">
        <v>50</v>
      </c>
      <c r="B86" s="184">
        <v>1</v>
      </c>
      <c r="C86" s="268" t="s">
        <v>51</v>
      </c>
      <c r="D86" s="269"/>
      <c r="E86" s="269"/>
      <c r="F86" s="269"/>
      <c r="G86" s="269"/>
      <c r="H86" s="270"/>
    </row>
    <row r="87" spans="1:8" ht="27" customHeight="1" thickBot="1" x14ac:dyDescent="0.45">
      <c r="A87" s="185" t="s">
        <v>52</v>
      </c>
      <c r="B87" s="184">
        <v>1</v>
      </c>
      <c r="C87" s="268" t="s">
        <v>53</v>
      </c>
      <c r="D87" s="269"/>
      <c r="E87" s="269"/>
      <c r="F87" s="269"/>
      <c r="G87" s="269"/>
      <c r="H87" s="270"/>
    </row>
    <row r="88" spans="1:8" ht="18.75" x14ac:dyDescent="0.3">
      <c r="A88" s="185"/>
      <c r="B88" s="73"/>
      <c r="C88" s="76"/>
      <c r="D88" s="76"/>
      <c r="E88" s="76"/>
      <c r="F88" s="76"/>
      <c r="G88" s="76"/>
      <c r="H88" s="76"/>
    </row>
    <row r="89" spans="1:8" ht="18.75" x14ac:dyDescent="0.3">
      <c r="A89" s="185" t="s">
        <v>54</v>
      </c>
      <c r="B89" s="77">
        <f>B86/B87</f>
        <v>1</v>
      </c>
      <c r="C89" s="140" t="s">
        <v>55</v>
      </c>
    </row>
    <row r="90" spans="1:8" ht="19.5" customHeight="1" thickBot="1" x14ac:dyDescent="0.35">
      <c r="A90" s="185"/>
      <c r="B90" s="195"/>
      <c r="C90" s="75"/>
      <c r="D90" s="75"/>
      <c r="E90" s="75"/>
      <c r="F90" s="75"/>
      <c r="G90" s="75"/>
    </row>
    <row r="91" spans="1:8" ht="27" customHeight="1" thickBot="1" x14ac:dyDescent="0.45">
      <c r="A91" s="78" t="s">
        <v>56</v>
      </c>
      <c r="B91" s="168">
        <v>25</v>
      </c>
      <c r="D91" s="271" t="s">
        <v>57</v>
      </c>
      <c r="E91" s="287"/>
      <c r="F91" s="124" t="s">
        <v>58</v>
      </c>
      <c r="G91" s="125"/>
      <c r="H91" s="75"/>
    </row>
    <row r="92" spans="1:8" ht="26.25" customHeight="1" x14ac:dyDescent="0.4">
      <c r="A92" s="79" t="s">
        <v>59</v>
      </c>
      <c r="B92" s="169">
        <v>1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75"/>
    </row>
    <row r="93" spans="1:8" ht="26.25" customHeight="1" x14ac:dyDescent="0.4">
      <c r="A93" s="79" t="s">
        <v>63</v>
      </c>
      <c r="B93" s="169">
        <v>1</v>
      </c>
      <c r="C93" s="84">
        <v>1</v>
      </c>
      <c r="D93" s="170">
        <v>34378439</v>
      </c>
      <c r="E93" s="120">
        <f>IF(ISBLANK(D93),"-",$D$103/$D$100*D93)</f>
        <v>33308567.802193545</v>
      </c>
      <c r="F93" s="170">
        <v>30064634</v>
      </c>
      <c r="G93" s="120">
        <f>IF(ISBLANK(F93),"-",$D$103/$F$100*F93)</f>
        <v>32910179.784923632</v>
      </c>
      <c r="H93" s="75"/>
    </row>
    <row r="94" spans="1:8" ht="26.25" customHeight="1" x14ac:dyDescent="0.4">
      <c r="A94" s="79" t="s">
        <v>64</v>
      </c>
      <c r="B94" s="169">
        <v>1</v>
      </c>
      <c r="C94" s="147">
        <v>2</v>
      </c>
      <c r="D94" s="171">
        <v>34539316</v>
      </c>
      <c r="E94" s="121">
        <f>IF(ISBLANK(D94),"-",$D$103/$D$100*D94)</f>
        <v>33464438.243615083</v>
      </c>
      <c r="F94" s="171">
        <v>30079757</v>
      </c>
      <c r="G94" s="121">
        <f>IF(ISBLANK(F94),"-",$D$103/$F$100*F94)</f>
        <v>32926734.140745405</v>
      </c>
      <c r="H94" s="75"/>
    </row>
    <row r="95" spans="1:8" ht="26.25" customHeight="1" x14ac:dyDescent="0.4">
      <c r="A95" s="79" t="s">
        <v>65</v>
      </c>
      <c r="B95" s="169">
        <v>1</v>
      </c>
      <c r="C95" s="147">
        <v>3</v>
      </c>
      <c r="D95" s="171">
        <v>34581067</v>
      </c>
      <c r="E95" s="121">
        <f>IF(ISBLANK(D95),"-",$D$103/$D$100*D95)</f>
        <v>33504889.935278844</v>
      </c>
      <c r="F95" s="171">
        <v>30070084</v>
      </c>
      <c r="G95" s="121">
        <f>IF(ISBLANK(F95),"-",$D$103/$F$100*F95)</f>
        <v>32916145.614403807</v>
      </c>
    </row>
    <row r="96" spans="1:8" ht="26.25" customHeight="1" x14ac:dyDescent="0.4">
      <c r="A96" s="79" t="s">
        <v>66</v>
      </c>
      <c r="B96" s="169">
        <v>1</v>
      </c>
      <c r="C96" s="86">
        <v>4</v>
      </c>
      <c r="D96" s="172"/>
      <c r="E96" s="122" t="str">
        <f>IF(ISBLANK(D96),"-",$D$103/$D$100*D96)</f>
        <v>-</v>
      </c>
      <c r="F96" s="172"/>
      <c r="G96" s="122" t="str">
        <f>IF(ISBLANK(F96),"-",$D$103/$F$100*F96)</f>
        <v>-</v>
      </c>
    </row>
    <row r="97" spans="1:7" ht="27" customHeight="1" thickBot="1" x14ac:dyDescent="0.45">
      <c r="A97" s="79" t="s">
        <v>67</v>
      </c>
      <c r="B97" s="169">
        <v>1</v>
      </c>
      <c r="C97" s="87" t="s">
        <v>68</v>
      </c>
      <c r="D97" s="88">
        <f>AVERAGE(D93:D96)</f>
        <v>34499607.333333336</v>
      </c>
      <c r="E97" s="89">
        <f>AVERAGE(E93:E96)</f>
        <v>33425965.327029157</v>
      </c>
      <c r="F97" s="88">
        <f>AVERAGE(F93:F96)</f>
        <v>30071491.666666668</v>
      </c>
      <c r="G97" s="89">
        <f>AVERAGE(G93:G96)</f>
        <v>32917686.513357613</v>
      </c>
    </row>
    <row r="98" spans="1:7" ht="26.25" customHeight="1" x14ac:dyDescent="0.4">
      <c r="A98" s="79" t="s">
        <v>69</v>
      </c>
      <c r="B98" s="164">
        <v>1</v>
      </c>
      <c r="C98" s="150" t="s">
        <v>70</v>
      </c>
      <c r="D98" s="174">
        <v>35.25</v>
      </c>
      <c r="E98" s="140"/>
      <c r="F98" s="173">
        <v>31.2</v>
      </c>
      <c r="G98" s="126"/>
    </row>
    <row r="99" spans="1:7" ht="26.25" customHeight="1" x14ac:dyDescent="0.4">
      <c r="A99" s="79" t="s">
        <v>71</v>
      </c>
      <c r="B99" s="164">
        <v>1</v>
      </c>
      <c r="C99" s="151" t="s">
        <v>72</v>
      </c>
      <c r="D99" s="152">
        <f>D98*$B$89</f>
        <v>35.25</v>
      </c>
      <c r="E99" s="148"/>
      <c r="F99" s="90">
        <f>F98*$B$89</f>
        <v>31.2</v>
      </c>
      <c r="G99" s="108"/>
    </row>
    <row r="100" spans="1:7" ht="19.5" customHeight="1" thickBot="1" x14ac:dyDescent="0.35">
      <c r="A100" s="79" t="s">
        <v>73</v>
      </c>
      <c r="B100" s="148">
        <f>(B99/B98)*(B97/B96)*(B95/B94)*(B93/B92)*B91</f>
        <v>25</v>
      </c>
      <c r="C100" s="151" t="s">
        <v>74</v>
      </c>
      <c r="D100" s="153">
        <f>D99*$B$85/100</f>
        <v>30.9636</v>
      </c>
      <c r="E100" s="108"/>
      <c r="F100" s="92">
        <f>F99*$B$85/100</f>
        <v>27.406080000000003</v>
      </c>
      <c r="G100" s="108"/>
    </row>
    <row r="101" spans="1:7" ht="19.5" customHeight="1" thickBot="1" x14ac:dyDescent="0.35">
      <c r="A101" s="273" t="s">
        <v>75</v>
      </c>
      <c r="B101" s="284"/>
      <c r="C101" s="151" t="s">
        <v>76</v>
      </c>
      <c r="D101" s="152">
        <f>D100/$B$100</f>
        <v>1.2385440000000001</v>
      </c>
      <c r="E101" s="108"/>
      <c r="F101" s="94">
        <f>F100/$B$100</f>
        <v>1.0962432000000002</v>
      </c>
      <c r="G101" s="108"/>
    </row>
    <row r="102" spans="1:7" ht="27" customHeight="1" thickBot="1" x14ac:dyDescent="0.45">
      <c r="A102" s="275"/>
      <c r="B102" s="285"/>
      <c r="C102" s="151" t="s">
        <v>77</v>
      </c>
      <c r="D102" s="175">
        <v>1.2</v>
      </c>
      <c r="E102" s="126"/>
      <c r="F102" s="126"/>
      <c r="G102" s="126"/>
    </row>
    <row r="103" spans="1:7" ht="18.75" x14ac:dyDescent="0.3">
      <c r="C103" s="151" t="s">
        <v>78</v>
      </c>
      <c r="D103" s="153">
        <f>D102*$B$100</f>
        <v>30</v>
      </c>
      <c r="E103" s="108"/>
      <c r="F103" s="108"/>
      <c r="G103" s="108"/>
    </row>
    <row r="104" spans="1:7" ht="19.5" customHeight="1" thickBot="1" x14ac:dyDescent="0.35">
      <c r="C104" s="154" t="s">
        <v>79</v>
      </c>
      <c r="D104" s="155">
        <f>D103/B89</f>
        <v>30</v>
      </c>
      <c r="E104" s="112"/>
      <c r="F104" s="112"/>
      <c r="G104" s="112"/>
    </row>
    <row r="105" spans="1:7" ht="18.75" x14ac:dyDescent="0.3">
      <c r="C105" s="156" t="s">
        <v>80</v>
      </c>
      <c r="D105" s="157">
        <f>AVERAGE(E93:E96,G93:G96)</f>
        <v>33171825.920193389</v>
      </c>
      <c r="E105" s="111"/>
      <c r="F105" s="111"/>
      <c r="G105" s="111"/>
    </row>
    <row r="106" spans="1:7" ht="18.75" x14ac:dyDescent="0.3">
      <c r="C106" s="95" t="s">
        <v>81</v>
      </c>
      <c r="D106" s="98">
        <f>STDEV(E93:E96,G93:G96)/D105</f>
        <v>8.6235982848571271E-3</v>
      </c>
      <c r="E106" s="148"/>
      <c r="F106" s="148"/>
      <c r="G106" s="148"/>
    </row>
    <row r="107" spans="1:7" ht="19.5" customHeight="1" thickBot="1" x14ac:dyDescent="0.35">
      <c r="C107" s="96" t="s">
        <v>18</v>
      </c>
      <c r="D107" s="99">
        <f>COUNT(E93:E96,G93:G96)</f>
        <v>6</v>
      </c>
      <c r="E107" s="148"/>
      <c r="F107" s="148"/>
      <c r="G107" s="148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140" t="s">
        <v>83</v>
      </c>
      <c r="B110" s="64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185" t="s">
        <v>84</v>
      </c>
      <c r="B111" s="176">
        <v>5</v>
      </c>
      <c r="C111" s="148" t="s">
        <v>85</v>
      </c>
      <c r="D111" s="177">
        <v>125</v>
      </c>
      <c r="E111" s="148" t="str">
        <f>B20</f>
        <v>Amoxicillin Trihydrate BP</v>
      </c>
    </row>
    <row r="112" spans="1:7" ht="18.75" x14ac:dyDescent="0.3">
      <c r="A112" s="64" t="s">
        <v>86</v>
      </c>
      <c r="B112" s="187">
        <f>B58</f>
        <v>1.1029028782696551</v>
      </c>
    </row>
    <row r="113" spans="1:8" ht="18.75" x14ac:dyDescent="0.3">
      <c r="A113" s="185" t="s">
        <v>87</v>
      </c>
      <c r="B113" s="138">
        <f>B111</f>
        <v>5</v>
      </c>
      <c r="C113" s="148" t="s">
        <v>88</v>
      </c>
      <c r="D113" s="160">
        <f>B112*B111</f>
        <v>5.5145143913482748</v>
      </c>
      <c r="E113" s="140"/>
      <c r="F113" s="140"/>
      <c r="G113" s="140"/>
      <c r="H113" s="140"/>
    </row>
    <row r="114" spans="1:8" ht="19.5" customHeight="1" thickBot="1" x14ac:dyDescent="0.3"/>
    <row r="115" spans="1:8" ht="27" customHeight="1" thickBot="1" x14ac:dyDescent="0.45">
      <c r="A115" s="78" t="s">
        <v>89</v>
      </c>
      <c r="B115" s="168">
        <v>100</v>
      </c>
      <c r="D115" s="102" t="s">
        <v>90</v>
      </c>
      <c r="E115" s="101" t="s">
        <v>91</v>
      </c>
      <c r="F115" s="101" t="s">
        <v>61</v>
      </c>
      <c r="G115" s="101" t="s">
        <v>92</v>
      </c>
      <c r="H115" s="81" t="s">
        <v>93</v>
      </c>
    </row>
    <row r="116" spans="1:8" ht="26.25" customHeight="1" x14ac:dyDescent="0.4">
      <c r="A116" s="79" t="s">
        <v>94</v>
      </c>
      <c r="B116" s="169">
        <v>1</v>
      </c>
      <c r="C116" s="280" t="s">
        <v>95</v>
      </c>
      <c r="D116" s="288">
        <v>4.3023199999999999</v>
      </c>
      <c r="E116" s="132">
        <v>1</v>
      </c>
      <c r="F116" s="178">
        <v>23120575</v>
      </c>
      <c r="G116" s="199">
        <f>IF(ISBLANK(F116),"-",(F116/$D$105*$D$102*$B$124)*$D$113/$D$116)</f>
        <v>107.20500566043238</v>
      </c>
      <c r="H116" s="202">
        <f t="shared" ref="H116:H125" si="1">IF(ISBLANK(F116),"-",G116/$D$111)</f>
        <v>0.85764004528345905</v>
      </c>
    </row>
    <row r="117" spans="1:8" ht="26.25" customHeight="1" x14ac:dyDescent="0.4">
      <c r="A117" s="79" t="s">
        <v>96</v>
      </c>
      <c r="B117" s="169">
        <v>1</v>
      </c>
      <c r="C117" s="281"/>
      <c r="D117" s="289"/>
      <c r="E117" s="133">
        <v>2</v>
      </c>
      <c r="F117" s="171">
        <v>23119463</v>
      </c>
      <c r="G117" s="200">
        <f>IF(ISBLANK(F117),"-",(F117/$D$105*$D$102*$B$124)*$D$113/$D$116)</f>
        <v>107.19984956174994</v>
      </c>
      <c r="H117" s="202">
        <f t="shared" si="1"/>
        <v>0.8575987964939995</v>
      </c>
    </row>
    <row r="118" spans="1:8" ht="26.25" customHeight="1" x14ac:dyDescent="0.4">
      <c r="A118" s="79" t="s">
        <v>97</v>
      </c>
      <c r="B118" s="169">
        <v>1</v>
      </c>
      <c r="C118" s="281"/>
      <c r="D118" s="289"/>
      <c r="E118" s="133">
        <v>3</v>
      </c>
      <c r="F118" s="171">
        <v>23395260</v>
      </c>
      <c r="G118" s="200">
        <f>IF(ISBLANK(F118),"-",(F118/$D$105*$D$102*$B$124)*$D$113/$D$116)</f>
        <v>108.47865940735846</v>
      </c>
      <c r="H118" s="202">
        <f t="shared" si="1"/>
        <v>0.86782927525886766</v>
      </c>
    </row>
    <row r="119" spans="1:8" ht="27" customHeight="1" thickBot="1" x14ac:dyDescent="0.45">
      <c r="A119" s="79" t="s">
        <v>98</v>
      </c>
      <c r="B119" s="169">
        <v>1</v>
      </c>
      <c r="C119" s="282"/>
      <c r="D119" s="290"/>
      <c r="E119" s="134">
        <v>4</v>
      </c>
      <c r="F119" s="179"/>
      <c r="G119" s="201" t="str">
        <f>IF(ISBLANK(F119),"-",(F119/$D$105*$D$102*$B$124)*$D$113/$D$116)</f>
        <v>-</v>
      </c>
      <c r="H119" s="202" t="str">
        <f t="shared" si="1"/>
        <v>-</v>
      </c>
    </row>
    <row r="120" spans="1:8" ht="26.25" customHeight="1" x14ac:dyDescent="0.4">
      <c r="A120" s="79" t="s">
        <v>99</v>
      </c>
      <c r="B120" s="169">
        <v>1</v>
      </c>
      <c r="C120" s="280" t="s">
        <v>100</v>
      </c>
      <c r="D120" s="288">
        <v>4.24031</v>
      </c>
      <c r="E120" s="103">
        <v>1</v>
      </c>
      <c r="F120" s="171">
        <v>22486857</v>
      </c>
      <c r="G120" s="199">
        <f>IF(ISBLANK(F120),"-",(F120/$D$105*$D$102*$B$124)*$D$113/$D$120)</f>
        <v>105.79138256974922</v>
      </c>
      <c r="H120" s="202">
        <f t="shared" si="1"/>
        <v>0.84633106055799379</v>
      </c>
    </row>
    <row r="121" spans="1:8" ht="26.25" customHeight="1" x14ac:dyDescent="0.4">
      <c r="A121" s="79" t="s">
        <v>101</v>
      </c>
      <c r="B121" s="169">
        <v>1</v>
      </c>
      <c r="C121" s="281"/>
      <c r="D121" s="289"/>
      <c r="E121" s="104">
        <v>2</v>
      </c>
      <c r="F121" s="171">
        <v>22726055</v>
      </c>
      <c r="G121" s="200">
        <f>IF(ISBLANK(F121),"-",(F121/$D$105*$D$102*$B$124)*$D$113/$D$120)</f>
        <v>106.91671045029376</v>
      </c>
      <c r="H121" s="202">
        <f t="shared" si="1"/>
        <v>0.85533368360235007</v>
      </c>
    </row>
    <row r="122" spans="1:8" ht="26.25" customHeight="1" x14ac:dyDescent="0.4">
      <c r="A122" s="79" t="s">
        <v>102</v>
      </c>
      <c r="B122" s="169">
        <v>1</v>
      </c>
      <c r="C122" s="281"/>
      <c r="D122" s="289"/>
      <c r="E122" s="104">
        <v>3</v>
      </c>
      <c r="F122" s="171">
        <v>22726620</v>
      </c>
      <c r="G122" s="200">
        <f>IF(ISBLANK(F122),"-",(F122/$D$105*$D$102*$B$124)*$D$113/$D$120)</f>
        <v>106.91936854213614</v>
      </c>
      <c r="H122" s="202">
        <f t="shared" si="1"/>
        <v>0.85535494833708914</v>
      </c>
    </row>
    <row r="123" spans="1:8" ht="27" customHeight="1" thickBot="1" x14ac:dyDescent="0.45">
      <c r="A123" s="79" t="s">
        <v>103</v>
      </c>
      <c r="B123" s="169">
        <v>1</v>
      </c>
      <c r="C123" s="282"/>
      <c r="D123" s="290"/>
      <c r="E123" s="105">
        <v>4</v>
      </c>
      <c r="F123" s="179"/>
      <c r="G123" s="201" t="str">
        <f>IF(ISBLANK(F123),"-",(F123/$D$105*$D$102*$B$124)*$D$113/$D$120)</f>
        <v>-</v>
      </c>
      <c r="H123" s="202" t="str">
        <f t="shared" si="1"/>
        <v>-</v>
      </c>
    </row>
    <row r="124" spans="1:8" ht="26.25" customHeight="1" x14ac:dyDescent="0.4">
      <c r="A124" s="79" t="s">
        <v>104</v>
      </c>
      <c r="B124" s="147">
        <f>(B123/B122)*(B121/B120)*(B119/B118)*(B117/B116)*B115</f>
        <v>100</v>
      </c>
      <c r="C124" s="280" t="s">
        <v>105</v>
      </c>
      <c r="D124" s="288">
        <v>3.9995699999999998</v>
      </c>
      <c r="E124" s="103">
        <v>1</v>
      </c>
      <c r="F124" s="178">
        <v>21099410</v>
      </c>
      <c r="G124" s="199">
        <f>IF(ISBLANK(F124),"-",(F124/$D$105*$D$102*$B$124)*$D$113/$D$124)</f>
        <v>105.23886414890934</v>
      </c>
      <c r="H124" s="202">
        <f t="shared" si="1"/>
        <v>0.84191091319127476</v>
      </c>
    </row>
    <row r="125" spans="1:8" ht="27" customHeight="1" thickBot="1" x14ac:dyDescent="0.45">
      <c r="A125" s="158" t="s">
        <v>106</v>
      </c>
      <c r="B125" s="180">
        <f>(D102*B124)/D111*D113</f>
        <v>5.2939338156943432</v>
      </c>
      <c r="C125" s="281"/>
      <c r="D125" s="289"/>
      <c r="E125" s="104">
        <v>2</v>
      </c>
      <c r="F125" s="171">
        <v>21167743</v>
      </c>
      <c r="G125" s="200">
        <f>IF(ISBLANK(F125),"-",(F125/$D$105*$D$102*$B$124)*$D$113/$D$124)</f>
        <v>105.57969298269605</v>
      </c>
      <c r="H125" s="202">
        <f t="shared" si="1"/>
        <v>0.84463754386156831</v>
      </c>
    </row>
    <row r="126" spans="1:8" ht="26.25" customHeight="1" x14ac:dyDescent="0.4">
      <c r="A126" s="273" t="s">
        <v>75</v>
      </c>
      <c r="B126" s="274"/>
      <c r="C126" s="281"/>
      <c r="D126" s="289"/>
      <c r="E126" s="104">
        <v>3</v>
      </c>
      <c r="F126" s="171">
        <v>21091299</v>
      </c>
      <c r="G126" s="200">
        <f>IF(ISBLANK(F126),"-",(F126/$D$105*$D$102*$B$124)*$D$113/$D$124)</f>
        <v>105.19840840028358</v>
      </c>
      <c r="H126" s="202">
        <f t="shared" ref="H126:H127" si="2">IF(ISBLANK(F126),"-",G126/$D$111)</f>
        <v>0.84158726720226862</v>
      </c>
    </row>
    <row r="127" spans="1:8" ht="27" customHeight="1" thickBot="1" x14ac:dyDescent="0.45">
      <c r="A127" s="275"/>
      <c r="B127" s="276"/>
      <c r="C127" s="283"/>
      <c r="D127" s="290"/>
      <c r="E127" s="105">
        <v>4</v>
      </c>
      <c r="F127" s="179"/>
      <c r="G127" s="201" t="str">
        <f>IF(ISBLANK(F127),"-",(F127/$D$105*$D$102*$B$124)*$D$113/$D$124)</f>
        <v>-</v>
      </c>
      <c r="H127" s="202" t="str">
        <f t="shared" si="2"/>
        <v>-</v>
      </c>
    </row>
    <row r="128" spans="1:8" ht="26.25" customHeight="1" x14ac:dyDescent="0.4">
      <c r="A128" s="148"/>
      <c r="B128" s="148"/>
      <c r="C128" s="148"/>
      <c r="D128" s="148"/>
      <c r="E128" s="148"/>
      <c r="F128" s="148"/>
      <c r="G128" s="97" t="s">
        <v>68</v>
      </c>
      <c r="H128" s="181">
        <f>AVERAGE(H116:H127)</f>
        <v>0.85202483708765231</v>
      </c>
    </row>
    <row r="129" spans="1:9" ht="26.25" customHeight="1" x14ac:dyDescent="0.4">
      <c r="C129" s="148"/>
      <c r="D129" s="148"/>
      <c r="E129" s="148"/>
      <c r="F129" s="148"/>
      <c r="G129" s="95" t="s">
        <v>81</v>
      </c>
      <c r="H129" s="182">
        <f>STDEV(H116:H127)/H128</f>
        <v>1.0437158226071339E-2</v>
      </c>
    </row>
    <row r="130" spans="1:9" ht="27" customHeight="1" thickBot="1" x14ac:dyDescent="0.45">
      <c r="A130" s="148"/>
      <c r="B130" s="148"/>
      <c r="C130" s="148"/>
      <c r="D130" s="108"/>
      <c r="E130" s="108"/>
      <c r="F130" s="148"/>
      <c r="G130" s="96" t="s">
        <v>18</v>
      </c>
      <c r="H130" s="183">
        <f>COUNT(H116:H127)</f>
        <v>9</v>
      </c>
    </row>
    <row r="131" spans="1:9" ht="18.75" x14ac:dyDescent="0.3">
      <c r="A131" s="148"/>
      <c r="B131" s="148"/>
      <c r="C131" s="148"/>
      <c r="D131" s="108"/>
      <c r="E131" s="108"/>
      <c r="F131" s="108"/>
      <c r="G131" s="108"/>
      <c r="H131" s="148"/>
    </row>
    <row r="132" spans="1:9" ht="26.25" customHeight="1" x14ac:dyDescent="0.4">
      <c r="A132" s="66" t="s">
        <v>107</v>
      </c>
      <c r="B132" s="185" t="s">
        <v>108</v>
      </c>
      <c r="C132" s="264" t="str">
        <f>B20</f>
        <v>Amoxicillin Trihydrate BP</v>
      </c>
      <c r="D132" s="264"/>
      <c r="E132" s="140" t="s">
        <v>109</v>
      </c>
      <c r="F132" s="140"/>
      <c r="G132" s="186">
        <f>H128</f>
        <v>0.85202483708765231</v>
      </c>
      <c r="H132" s="148"/>
    </row>
    <row r="133" spans="1:9" ht="19.5" customHeight="1" thickBot="1" x14ac:dyDescent="0.35">
      <c r="A133" s="197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85" t="s">
        <v>26</v>
      </c>
      <c r="B134" s="161"/>
      <c r="C134" s="161"/>
      <c r="D134" s="148"/>
      <c r="E134" s="135"/>
      <c r="F134" s="140"/>
      <c r="G134" s="135"/>
      <c r="H134" s="135"/>
      <c r="I134" s="140"/>
    </row>
    <row r="135" spans="1:9" ht="83.1" customHeight="1" x14ac:dyDescent="0.3">
      <c r="A135" s="185" t="s">
        <v>27</v>
      </c>
      <c r="B135" s="162"/>
      <c r="C135" s="162"/>
      <c r="D135" s="195"/>
      <c r="E135" s="136"/>
      <c r="F135" s="140"/>
      <c r="G135" s="136"/>
      <c r="H135" s="136"/>
      <c r="I135" s="140"/>
    </row>
    <row r="136" spans="1:9" ht="18.75" x14ac:dyDescent="0.3">
      <c r="A136" s="148"/>
      <c r="B136" s="148"/>
      <c r="C136" s="108"/>
      <c r="D136" s="108"/>
      <c r="E136" s="108"/>
      <c r="F136" s="108"/>
      <c r="G136" s="148"/>
      <c r="H136" s="148"/>
      <c r="I136" s="140"/>
    </row>
    <row r="137" spans="1:9" ht="18.75" x14ac:dyDescent="0.3">
      <c r="A137" s="148"/>
      <c r="B137" s="148"/>
      <c r="C137" s="148"/>
      <c r="D137" s="108"/>
      <c r="E137" s="108"/>
      <c r="F137" s="108"/>
      <c r="G137" s="108"/>
      <c r="H137" s="148"/>
      <c r="I137" s="140"/>
    </row>
    <row r="138" spans="1:9" ht="27" customHeight="1" x14ac:dyDescent="0.3">
      <c r="A138" s="148"/>
      <c r="B138" s="148"/>
      <c r="C138" s="148"/>
      <c r="D138" s="108"/>
      <c r="E138" s="108"/>
      <c r="F138" s="108"/>
      <c r="G138" s="108"/>
      <c r="H138" s="148"/>
      <c r="I138" s="140"/>
    </row>
    <row r="139" spans="1:9" ht="18.75" x14ac:dyDescent="0.3">
      <c r="A139" s="148"/>
      <c r="B139" s="148"/>
      <c r="C139" s="148"/>
      <c r="D139" s="108"/>
      <c r="E139" s="108"/>
      <c r="F139" s="108"/>
      <c r="G139" s="108"/>
      <c r="H139" s="148"/>
      <c r="I139" s="140"/>
    </row>
    <row r="140" spans="1:9" ht="27" customHeight="1" x14ac:dyDescent="0.3">
      <c r="A140" s="148"/>
      <c r="B140" s="148"/>
      <c r="C140" s="148"/>
      <c r="D140" s="108"/>
      <c r="E140" s="108"/>
      <c r="F140" s="108"/>
      <c r="G140" s="108"/>
      <c r="H140" s="148"/>
      <c r="I140" s="140"/>
    </row>
    <row r="141" spans="1:9" ht="27" customHeight="1" x14ac:dyDescent="0.3">
      <c r="A141" s="148"/>
      <c r="B141" s="148"/>
      <c r="C141" s="148"/>
      <c r="D141" s="108"/>
      <c r="E141" s="108"/>
      <c r="F141" s="108"/>
      <c r="G141" s="108"/>
      <c r="H141" s="148"/>
      <c r="I141" s="140"/>
    </row>
    <row r="142" spans="1:9" ht="18.75" x14ac:dyDescent="0.3">
      <c r="A142" s="148"/>
      <c r="B142" s="148"/>
      <c r="C142" s="148"/>
      <c r="D142" s="108"/>
      <c r="E142" s="108"/>
      <c r="F142" s="108"/>
      <c r="G142" s="108"/>
      <c r="H142" s="148"/>
      <c r="I142" s="140"/>
    </row>
    <row r="143" spans="1:9" ht="18.75" x14ac:dyDescent="0.3">
      <c r="A143" s="148"/>
      <c r="B143" s="148"/>
      <c r="C143" s="148"/>
      <c r="D143" s="108"/>
      <c r="E143" s="108"/>
      <c r="F143" s="108"/>
      <c r="G143" s="108"/>
      <c r="H143" s="148"/>
      <c r="I143" s="140"/>
    </row>
    <row r="144" spans="1:9" ht="18.75" x14ac:dyDescent="0.3">
      <c r="A144" s="148"/>
      <c r="B144" s="148"/>
      <c r="C144" s="148"/>
      <c r="D144" s="108"/>
      <c r="E144" s="108"/>
      <c r="F144" s="108"/>
      <c r="G144" s="108"/>
      <c r="H144" s="148"/>
      <c r="I144" s="140"/>
    </row>
    <row r="250" spans="1:1" x14ac:dyDescent="0.25">
      <c r="A250" s="34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26:B127"/>
    <mergeCell ref="C132:D132"/>
    <mergeCell ref="C116:C119"/>
    <mergeCell ref="D116:D119"/>
    <mergeCell ref="C120:C123"/>
    <mergeCell ref="D120:D123"/>
    <mergeCell ref="C124:C127"/>
    <mergeCell ref="D124:D127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D37:E37"/>
    <mergeCell ref="A47:B48"/>
    <mergeCell ref="C62:C65"/>
    <mergeCell ref="D62:D65"/>
    <mergeCell ref="C66:C69"/>
    <mergeCell ref="D66:D69"/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SST (2)</vt:lpstr>
      <vt:lpstr>SST (3)</vt:lpstr>
      <vt:lpstr>RD</vt:lpstr>
      <vt:lpstr>amoxicillin Trihydrate </vt:lpstr>
      <vt:lpstr>amoxicillin Trihydrate  (2)</vt:lpstr>
      <vt:lpstr>amoxicillin Trihydrate  (1)</vt:lpstr>
      <vt:lpstr>'amoxicillin Trihydrate '!Print_Area</vt:lpstr>
      <vt:lpstr>'amoxicillin Trihydrate  (1)'!Print_Area</vt:lpstr>
      <vt:lpstr>'amoxicillin Trihydrate 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2016-03-04T08:28:20Z</cp:lastPrinted>
  <dcterms:created xsi:type="dcterms:W3CDTF">2005-07-05T10:19:27Z</dcterms:created>
  <dcterms:modified xsi:type="dcterms:W3CDTF">2016-03-11T09:18:45Z</dcterms:modified>
</cp:coreProperties>
</file>