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6"/>
  </bookViews>
  <sheets>
    <sheet name="SST (2)" sheetId="6" r:id="rId1"/>
    <sheet name="SST (3)" sheetId="7" r:id="rId2"/>
    <sheet name="SST" sheetId="1" r:id="rId3"/>
    <sheet name="RD" sheetId="2" r:id="rId4"/>
    <sheet name="amoxicillin Trihydrate " sheetId="3" r:id="rId5"/>
    <sheet name="amoxicillin Trihydrate  (2)" sheetId="4" r:id="rId6"/>
    <sheet name="amoxicillin Trihydrate  (1)" sheetId="5" r:id="rId7"/>
  </sheets>
  <definedNames>
    <definedName name="_xlnm.Print_Area" localSheetId="4">'amoxicillin Trihydrate '!$A$1:$H$135</definedName>
    <definedName name="_xlnm.Print_Area" localSheetId="6">'amoxicillin Trihydrate  (1)'!$A$1:$H$135</definedName>
    <definedName name="_xlnm.Print_Area" localSheetId="5">'amoxicillin Trihydrate  (2)'!$A$1:$H$135</definedName>
  </definedNames>
  <calcPr calcId="145621"/>
</workbook>
</file>

<file path=xl/calcChain.xml><?xml version="1.0" encoding="utf-8"?>
<calcChain xmlns="http://schemas.openxmlformats.org/spreadsheetml/2006/main">
  <c r="H119" i="3" l="1"/>
  <c r="H118" i="3"/>
  <c r="H117" i="3"/>
  <c r="H128" i="3" s="1"/>
  <c r="H116" i="3"/>
  <c r="B30" i="7" l="1"/>
  <c r="C30" i="7"/>
  <c r="D30" i="7"/>
  <c r="E30" i="7"/>
  <c r="B31" i="7"/>
  <c r="B32" i="7"/>
  <c r="B51" i="7"/>
  <c r="C51" i="7"/>
  <c r="D51" i="7"/>
  <c r="E51" i="7"/>
  <c r="B52" i="7"/>
  <c r="B53" i="7"/>
  <c r="B30" i="6"/>
  <c r="C30" i="6"/>
  <c r="D30" i="6"/>
  <c r="E30" i="6"/>
  <c r="B31" i="6"/>
  <c r="B32" i="6"/>
  <c r="B51" i="6"/>
  <c r="C51" i="6"/>
  <c r="D51" i="6"/>
  <c r="E51" i="6"/>
  <c r="B52" i="6"/>
  <c r="B53" i="6"/>
  <c r="H129" i="5" l="1"/>
  <c r="H116" i="5"/>
  <c r="H117" i="5"/>
  <c r="H118" i="5"/>
  <c r="H119" i="5"/>
  <c r="H123" i="5"/>
  <c r="H124" i="5"/>
  <c r="H125" i="5"/>
  <c r="C132" i="5"/>
  <c r="H127" i="5"/>
  <c r="G127" i="5"/>
  <c r="B124" i="5"/>
  <c r="G123" i="5"/>
  <c r="G119" i="5"/>
  <c r="B113" i="5"/>
  <c r="B112" i="5"/>
  <c r="D113" i="5" s="1"/>
  <c r="E111" i="5"/>
  <c r="B110" i="5"/>
  <c r="B100" i="5"/>
  <c r="D103" i="5" s="1"/>
  <c r="F97" i="5"/>
  <c r="D97" i="5"/>
  <c r="G96" i="5"/>
  <c r="E96" i="5"/>
  <c r="B89" i="5"/>
  <c r="F99" i="5" s="1"/>
  <c r="F100" i="5" s="1"/>
  <c r="F101" i="5" s="1"/>
  <c r="B85" i="5"/>
  <c r="B82" i="5"/>
  <c r="C78" i="5"/>
  <c r="H73" i="5"/>
  <c r="G73" i="5"/>
  <c r="B70" i="5"/>
  <c r="H69" i="5"/>
  <c r="G69" i="5"/>
  <c r="H65" i="5"/>
  <c r="G65" i="5"/>
  <c r="B59" i="5"/>
  <c r="B58" i="5"/>
  <c r="D59" i="5" s="1"/>
  <c r="E57" i="5"/>
  <c r="B56" i="5"/>
  <c r="B46" i="5"/>
  <c r="D49" i="5" s="1"/>
  <c r="F45" i="5"/>
  <c r="F46" i="5" s="1"/>
  <c r="F47" i="5" s="1"/>
  <c r="F43" i="5"/>
  <c r="D43" i="5"/>
  <c r="G42" i="5"/>
  <c r="E42" i="5"/>
  <c r="B35" i="5"/>
  <c r="D45" i="5" s="1"/>
  <c r="D46" i="5" s="1"/>
  <c r="D47" i="5" s="1"/>
  <c r="B31" i="5"/>
  <c r="G40" i="5" l="1"/>
  <c r="G39" i="5"/>
  <c r="D50" i="5"/>
  <c r="E41" i="5"/>
  <c r="E39" i="5"/>
  <c r="E40" i="5"/>
  <c r="G41" i="5"/>
  <c r="G95" i="5"/>
  <c r="G93" i="5"/>
  <c r="D104" i="5"/>
  <c r="G94" i="5"/>
  <c r="B71" i="5"/>
  <c r="B125" i="5"/>
  <c r="D99" i="5"/>
  <c r="D100" i="5" s="1"/>
  <c r="D101" i="5" s="1"/>
  <c r="H120" i="3"/>
  <c r="H121" i="3"/>
  <c r="H122" i="3"/>
  <c r="H123" i="3"/>
  <c r="H127" i="3"/>
  <c r="H70" i="3"/>
  <c r="H71" i="3"/>
  <c r="H72" i="3"/>
  <c r="H62" i="3"/>
  <c r="H63" i="3"/>
  <c r="H64" i="3"/>
  <c r="H65" i="3"/>
  <c r="H66" i="3"/>
  <c r="H67" i="3"/>
  <c r="H68" i="3"/>
  <c r="H69" i="3"/>
  <c r="E93" i="3"/>
  <c r="E94" i="3"/>
  <c r="E95" i="3"/>
  <c r="E96" i="3"/>
  <c r="C132" i="4"/>
  <c r="H127" i="4"/>
  <c r="G127" i="4"/>
  <c r="B124" i="4"/>
  <c r="H123" i="4"/>
  <c r="G123" i="4"/>
  <c r="H119" i="4"/>
  <c r="G119" i="4"/>
  <c r="B113" i="4"/>
  <c r="B112" i="4"/>
  <c r="D113" i="4" s="1"/>
  <c r="E111" i="4"/>
  <c r="B110" i="4"/>
  <c r="B100" i="4"/>
  <c r="D103" i="4" s="1"/>
  <c r="F99" i="4"/>
  <c r="F100" i="4" s="1"/>
  <c r="F101" i="4" s="1"/>
  <c r="G96" i="4"/>
  <c r="B89" i="4"/>
  <c r="D99" i="4" s="1"/>
  <c r="D100" i="4" s="1"/>
  <c r="D101" i="4" s="1"/>
  <c r="B85" i="4"/>
  <c r="B82" i="4"/>
  <c r="C78" i="4"/>
  <c r="G73" i="4"/>
  <c r="B70" i="4"/>
  <c r="B71" i="4" s="1"/>
  <c r="H69" i="4"/>
  <c r="G69" i="4"/>
  <c r="H65" i="4"/>
  <c r="G65" i="4"/>
  <c r="D59" i="4"/>
  <c r="B59" i="4"/>
  <c r="B58" i="4"/>
  <c r="E57" i="4"/>
  <c r="B56" i="4"/>
  <c r="B46" i="4"/>
  <c r="D49" i="4" s="1"/>
  <c r="F45" i="4"/>
  <c r="F46" i="4" s="1"/>
  <c r="F47" i="4" s="1"/>
  <c r="D45" i="4"/>
  <c r="D46" i="4" s="1"/>
  <c r="D47" i="4" s="1"/>
  <c r="F43" i="4"/>
  <c r="D43" i="4"/>
  <c r="G42" i="4"/>
  <c r="E42" i="4"/>
  <c r="B35" i="4"/>
  <c r="B31" i="4"/>
  <c r="G97" i="5" l="1"/>
  <c r="G43" i="5"/>
  <c r="E95" i="5"/>
  <c r="E93" i="5"/>
  <c r="E94" i="5"/>
  <c r="D53" i="5"/>
  <c r="E43" i="5"/>
  <c r="D51" i="5"/>
  <c r="B125" i="4"/>
  <c r="G95" i="4"/>
  <c r="G93" i="4"/>
  <c r="D104" i="4"/>
  <c r="G94" i="4"/>
  <c r="E40" i="4"/>
  <c r="G39" i="4"/>
  <c r="D50" i="4"/>
  <c r="E41" i="4"/>
  <c r="E39" i="4"/>
  <c r="G40" i="4"/>
  <c r="G41" i="4"/>
  <c r="B82" i="3"/>
  <c r="C132" i="3"/>
  <c r="G127" i="3"/>
  <c r="B124" i="3"/>
  <c r="G123" i="3"/>
  <c r="G119" i="3"/>
  <c r="B113" i="3"/>
  <c r="E111" i="3"/>
  <c r="B110" i="3"/>
  <c r="B100" i="3"/>
  <c r="D103" i="3" s="1"/>
  <c r="F97" i="3"/>
  <c r="D97" i="3"/>
  <c r="G96" i="3"/>
  <c r="B89" i="3"/>
  <c r="F99" i="3" s="1"/>
  <c r="F100" i="3" s="1"/>
  <c r="F101" i="3" s="1"/>
  <c r="B85" i="3"/>
  <c r="C78" i="3"/>
  <c r="H73" i="3"/>
  <c r="G73" i="3"/>
  <c r="B70" i="3"/>
  <c r="G69" i="3"/>
  <c r="G65" i="3"/>
  <c r="B59" i="3"/>
  <c r="E57" i="3"/>
  <c r="B56" i="3"/>
  <c r="B46" i="3"/>
  <c r="D49" i="3" s="1"/>
  <c r="D50" i="3" s="1"/>
  <c r="D45" i="3"/>
  <c r="D46" i="3" s="1"/>
  <c r="F43" i="3"/>
  <c r="D43" i="3"/>
  <c r="G42" i="3"/>
  <c r="E42" i="3"/>
  <c r="B35" i="3"/>
  <c r="F45" i="3" s="1"/>
  <c r="B31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72" i="5" l="1"/>
  <c r="H72" i="5" s="1"/>
  <c r="G67" i="5"/>
  <c r="H67" i="5" s="1"/>
  <c r="D52" i="5"/>
  <c r="G71" i="5"/>
  <c r="H71" i="5" s="1"/>
  <c r="G66" i="5"/>
  <c r="H66" i="5" s="1"/>
  <c r="G64" i="5"/>
  <c r="H64" i="5" s="1"/>
  <c r="G63" i="5"/>
  <c r="H63" i="5" s="1"/>
  <c r="G70" i="5"/>
  <c r="H70" i="5" s="1"/>
  <c r="G68" i="5"/>
  <c r="H68" i="5" s="1"/>
  <c r="G62" i="5"/>
  <c r="H62" i="5" s="1"/>
  <c r="D107" i="5"/>
  <c r="D105" i="5"/>
  <c r="E97" i="5"/>
  <c r="G43" i="4"/>
  <c r="D105" i="4"/>
  <c r="D107" i="4"/>
  <c r="E43" i="4"/>
  <c r="D51" i="4"/>
  <c r="D53" i="4"/>
  <c r="G97" i="4"/>
  <c r="C35" i="2"/>
  <c r="C37" i="2"/>
  <c r="C39" i="2" s="1"/>
  <c r="B58" i="3" s="1"/>
  <c r="F46" i="3"/>
  <c r="G40" i="3" s="1"/>
  <c r="G94" i="3"/>
  <c r="G95" i="3"/>
  <c r="G93" i="3"/>
  <c r="D104" i="3"/>
  <c r="D47" i="3"/>
  <c r="E41" i="3"/>
  <c r="E39" i="3"/>
  <c r="E40" i="3"/>
  <c r="D99" i="3"/>
  <c r="D100" i="3" s="1"/>
  <c r="D101" i="3" s="1"/>
  <c r="G126" i="5" l="1"/>
  <c r="H126" i="5" s="1"/>
  <c r="G124" i="5"/>
  <c r="G118" i="5"/>
  <c r="G125" i="5"/>
  <c r="G122" i="5"/>
  <c r="G117" i="5"/>
  <c r="D106" i="5"/>
  <c r="G116" i="5"/>
  <c r="G121" i="5"/>
  <c r="G120" i="5"/>
  <c r="H74" i="5"/>
  <c r="H76" i="5"/>
  <c r="G70" i="4"/>
  <c r="D52" i="4"/>
  <c r="G62" i="4"/>
  <c r="H62" i="4" s="1"/>
  <c r="G72" i="4"/>
  <c r="G67" i="4"/>
  <c r="H67" i="4" s="1"/>
  <c r="G63" i="4"/>
  <c r="H63" i="4" s="1"/>
  <c r="G71" i="4"/>
  <c r="G68" i="4"/>
  <c r="H68" i="4" s="1"/>
  <c r="G66" i="4"/>
  <c r="H66" i="4" s="1"/>
  <c r="G64" i="4"/>
  <c r="H64" i="4" s="1"/>
  <c r="G117" i="4"/>
  <c r="H117" i="4" s="1"/>
  <c r="G125" i="4"/>
  <c r="H125" i="4" s="1"/>
  <c r="G122" i="4"/>
  <c r="H122" i="4" s="1"/>
  <c r="G120" i="4"/>
  <c r="H120" i="4" s="1"/>
  <c r="G118" i="4"/>
  <c r="H118" i="4" s="1"/>
  <c r="G116" i="4"/>
  <c r="H116" i="4" s="1"/>
  <c r="G126" i="4"/>
  <c r="H126" i="4" s="1"/>
  <c r="G121" i="4"/>
  <c r="H121" i="4" s="1"/>
  <c r="G124" i="4"/>
  <c r="H124" i="4" s="1"/>
  <c r="D106" i="4"/>
  <c r="G41" i="3"/>
  <c r="B112" i="3"/>
  <c r="D113" i="3" s="1"/>
  <c r="D59" i="3"/>
  <c r="B71" i="3" s="1"/>
  <c r="F47" i="3"/>
  <c r="G39" i="3"/>
  <c r="D51" i="3" s="1"/>
  <c r="G97" i="3"/>
  <c r="E43" i="3"/>
  <c r="H75" i="5" l="1"/>
  <c r="G78" i="5"/>
  <c r="H128" i="5"/>
  <c r="H130" i="5"/>
  <c r="H128" i="4"/>
  <c r="H130" i="4"/>
  <c r="H76" i="4"/>
  <c r="H74" i="4"/>
  <c r="H75" i="4" s="1"/>
  <c r="D53" i="3"/>
  <c r="B125" i="3"/>
  <c r="G62" i="3"/>
  <c r="G63" i="3"/>
  <c r="G43" i="3"/>
  <c r="G71" i="3"/>
  <c r="G68" i="3"/>
  <c r="G66" i="3"/>
  <c r="G64" i="3"/>
  <c r="G72" i="3"/>
  <c r="G67" i="3"/>
  <c r="G70" i="3"/>
  <c r="D52" i="3"/>
  <c r="D107" i="3"/>
  <c r="D105" i="3"/>
  <c r="G117" i="3" s="1"/>
  <c r="E97" i="3"/>
  <c r="G132" i="5" l="1"/>
  <c r="G78" i="4"/>
  <c r="G132" i="4"/>
  <c r="H129" i="4"/>
  <c r="G116" i="3"/>
  <c r="G126" i="3"/>
  <c r="H126" i="3" s="1"/>
  <c r="G121" i="3"/>
  <c r="G124" i="3"/>
  <c r="H124" i="3" s="1"/>
  <c r="D106" i="3"/>
  <c r="G125" i="3"/>
  <c r="H125" i="3" s="1"/>
  <c r="G122" i="3"/>
  <c r="G120" i="3"/>
  <c r="G118" i="3"/>
  <c r="H74" i="3"/>
  <c r="H76" i="3"/>
  <c r="H75" i="3" l="1"/>
  <c r="G78" i="3"/>
  <c r="H130" i="3"/>
  <c r="H129" i="3"/>
  <c r="G132" i="3" l="1"/>
</calcChain>
</file>

<file path=xl/sharedStrings.xml><?xml version="1.0" encoding="utf-8"?>
<sst xmlns="http://schemas.openxmlformats.org/spreadsheetml/2006/main" count="685" uniqueCount="121">
  <si>
    <t>HPLC System Suitability Report</t>
  </si>
  <si>
    <t>Analysis Data</t>
  </si>
  <si>
    <t>Assay</t>
  </si>
  <si>
    <t>Sample(s)</t>
  </si>
  <si>
    <t>Reference Substance:</t>
  </si>
  <si>
    <t>ALIMOX DRY SYRUP</t>
  </si>
  <si>
    <t>% age Purity:</t>
  </si>
  <si>
    <t>NDQD201601723</t>
  </si>
  <si>
    <t>Weight (mg):</t>
  </si>
  <si>
    <t>Amoxicillin Trihydrate BP</t>
  </si>
  <si>
    <t>Standard Conc (mg/mL):</t>
  </si>
  <si>
    <t>Each 5 mL of reconsitituted suspension contains Amoxycillin trihydrate B.P. equivalent to 125 mg of Amoxycillin.</t>
  </si>
  <si>
    <t>2016-01-29 09:08:30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</si>
  <si>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</si>
  <si>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</si>
  <si>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</si>
  <si>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</si>
  <si>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</si>
  <si>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</si>
  <si>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</si>
  <si>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</si>
  <si>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</si>
  <si>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</si>
  <si>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</si>
  <si>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</si>
  <si>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</si>
  <si>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</si>
  <si>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</si>
  <si>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</si>
  <si>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</si>
  <si>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</si>
  <si>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</si>
  <si>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</si>
  <si>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</si>
  <si>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</si>
  <si>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</si>
  <si>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</si>
  <si>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</si>
  <si>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</si>
  <si>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</si>
  <si>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</si>
  <si>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</si>
  <si>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</si>
  <si>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</si>
  <si>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</si>
  <si>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</si>
  <si>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</si>
  <si>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</si>
  <si>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</si>
  <si>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</si>
  <si>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</si>
  <si>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</si>
  <si>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</si>
  <si>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</si>
  <si>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</si>
  <si>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</si>
  <si>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</si>
  <si>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</si>
  <si>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</si>
  <si>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</si>
  <si>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</si>
  <si>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</si>
  <si>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</si>
  <si>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</si>
  <si>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</si>
  <si>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</si>
  <si>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</si>
  <si>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</si>
  <si>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</si>
  <si>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</si>
  <si>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</si>
  <si>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</si>
  <si>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</si>
  <si>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</si>
  <si>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</si>
  <si>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</si>
  <si>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</si>
  <si>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</si>
  <si>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</si>
  <si>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</si>
  <si>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</si>
  <si>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</si>
  <si>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</si>
  <si>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</si>
  <si>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</si>
  <si>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</si>
  <si>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</si>
  <si>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</si>
  <si>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</si>
  <si>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</si>
  <si>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</si>
  <si>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</si>
  <si>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</si>
  <si>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</si>
  <si>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</si>
  <si>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</si>
  <si>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</si>
  <si>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</si>
  <si>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</si>
  <si>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</si>
  <si>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</si>
  <si>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</si>
  <si>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</si>
  <si>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</si>
  <si>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</si>
  <si>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</si>
  <si>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</si>
  <si>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</si>
  <si>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</si>
  <si>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</si>
  <si>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</si>
  <si>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</si>
  <si>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</si>
  <si>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</si>
  <si>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NQCL-WRS-A1-3</t>
  </si>
  <si>
    <t>NDQD201601726</t>
  </si>
  <si>
    <t>ERIC MUTUA</t>
  </si>
  <si>
    <t>Amoxicillin</t>
  </si>
  <si>
    <t>Assay 2</t>
  </si>
  <si>
    <t>Assay 3</t>
  </si>
  <si>
    <t>Assay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</si>
</sst>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5" formatCode="0.0000000000000000%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9" xfId="0" applyFont="1" applyFill="1" applyBorder="1" applyAlignment="1">
      <alignment horizontal="left" vertical="center" wrapText="1"/>
    </xf>
    <xf numFmtId="175" fontId="20" fillId="6" borderId="49" xfId="0" applyNumberFormat="1" applyFont="1" applyFill="1" applyBorder="1" applyAlignment="1">
      <alignment horizontal="center"/>
    </xf>
    <xf numFmtId="2" fontId="13" fillId="2" borderId="21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3" fillId="2" borderId="41" xfId="0" applyNumberFormat="1" applyFont="1" applyFill="1" applyBorder="1" applyAlignment="1">
      <alignment horizontal="center"/>
    </xf>
    <xf numFmtId="10" fontId="13" fillId="2" borderId="52" xfId="0" applyNumberFormat="1" applyFont="1" applyFill="1" applyBorder="1" applyAlignment="1">
      <alignment horizontal="center" vertical="center"/>
    </xf>
    <xf numFmtId="10" fontId="13" fillId="2" borderId="53" xfId="0" applyNumberFormat="1" applyFont="1" applyFill="1" applyBorder="1" applyAlignment="1">
      <alignment horizontal="center" vertical="center"/>
    </xf>
    <xf numFmtId="10" fontId="13" fillId="2" borderId="54" xfId="0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/>
    </xf>
    <xf numFmtId="0" fontId="14" fillId="2" borderId="55" xfId="0" applyFont="1" applyFill="1" applyBorder="1" applyAlignment="1">
      <alignment horizontal="center"/>
    </xf>
    <xf numFmtId="0" fontId="23" fillId="2" borderId="0" xfId="1" applyFill="1"/>
    <xf numFmtId="0" fontId="2" fillId="2" borderId="0" xfId="1" applyFont="1" applyFill="1"/>
    <xf numFmtId="0" fontId="2" fillId="2" borderId="11" xfId="1" applyFont="1" applyFill="1" applyBorder="1"/>
    <xf numFmtId="0" fontId="1" fillId="2" borderId="11" xfId="1" applyFont="1" applyFill="1" applyBorder="1"/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0" fontId="6" fillId="2" borderId="0" xfId="1" applyFont="1" applyFill="1" applyProtection="1"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5" fillId="2" borderId="0" xfId="1" applyFont="1" applyFill="1"/>
    <xf numFmtId="0" fontId="6" fillId="2" borderId="0" xfId="1" applyFont="1" applyFill="1"/>
    <xf numFmtId="0" fontId="6" fillId="2" borderId="8" xfId="1" applyFont="1" applyFill="1" applyBorder="1"/>
    <xf numFmtId="0" fontId="6" fillId="2" borderId="7" xfId="1" applyFont="1" applyFill="1" applyBorder="1"/>
    <xf numFmtId="0" fontId="5" fillId="2" borderId="7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6" fillId="2" borderId="5" xfId="1" applyFont="1" applyFill="1" applyBorder="1"/>
    <xf numFmtId="0" fontId="6" fillId="2" borderId="6" xfId="1" applyFont="1" applyFill="1" applyBorder="1"/>
    <xf numFmtId="165" fontId="5" fillId="2" borderId="0" xfId="1" applyNumberFormat="1" applyFont="1" applyFill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2" fontId="5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1" fontId="5" fillId="4" borderId="2" xfId="1" applyNumberFormat="1" applyFont="1" applyFill="1" applyBorder="1" applyAlignment="1">
      <alignment horizontal="center"/>
    </xf>
    <xf numFmtId="0" fontId="6" fillId="2" borderId="4" xfId="1" applyFont="1" applyFill="1" applyBorder="1"/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3" xfId="1" applyFont="1" applyFill="1" applyBorder="1" applyAlignment="1">
      <alignment horizontal="center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3" xfId="2"/>
  </cellStyles>
  <dxfs count="1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58" sqref="C58"/>
    </sheetView>
  </sheetViews>
  <sheetFormatPr defaultRowHeight="13.5" x14ac:dyDescent="0.25"/>
  <cols>
    <col min="1" max="1" width="27.5703125" style="256" customWidth="1"/>
    <col min="2" max="2" width="20.42578125" style="256" customWidth="1"/>
    <col min="3" max="3" width="31.85546875" style="256" customWidth="1"/>
    <col min="4" max="4" width="25.85546875" style="256" customWidth="1"/>
    <col min="5" max="5" width="25.7109375" style="256" customWidth="1"/>
    <col min="6" max="6" width="23.140625" style="256" customWidth="1"/>
    <col min="7" max="7" width="28.42578125" style="256" customWidth="1"/>
    <col min="8" max="8" width="21.5703125" style="256" customWidth="1"/>
    <col min="9" max="9" width="9.140625" style="256" customWidth="1"/>
    <col min="10" max="16384" width="9.140625" style="255"/>
  </cols>
  <sheetData>
    <row r="14" spans="1:6" s="256" customFormat="1" ht="15" customHeight="1" x14ac:dyDescent="0.3">
      <c r="A14" s="298"/>
      <c r="C14" s="297"/>
      <c r="F14" s="297"/>
    </row>
    <row r="15" spans="1:6" s="256" customFormat="1" ht="18.75" customHeight="1" x14ac:dyDescent="0.3">
      <c r="A15" s="299" t="s">
        <v>0</v>
      </c>
      <c r="B15" s="299"/>
      <c r="C15" s="299"/>
      <c r="D15" s="299"/>
      <c r="E15" s="299"/>
    </row>
    <row r="16" spans="1:6" s="256" customFormat="1" ht="16.5" customHeight="1" x14ac:dyDescent="0.3">
      <c r="A16" s="295" t="s">
        <v>1</v>
      </c>
      <c r="B16" s="294" t="s">
        <v>119</v>
      </c>
    </row>
    <row r="17" spans="1:5" s="256" customFormat="1" ht="16.5" customHeight="1" x14ac:dyDescent="0.3">
      <c r="A17" s="292" t="s">
        <v>3</v>
      </c>
      <c r="B17" s="292" t="s">
        <v>5</v>
      </c>
      <c r="D17" s="296"/>
      <c r="E17" s="269"/>
    </row>
    <row r="18" spans="1:5" s="256" customFormat="1" ht="16.5" customHeight="1" x14ac:dyDescent="0.3">
      <c r="A18" s="268" t="s">
        <v>4</v>
      </c>
      <c r="B18" s="292" t="s">
        <v>117</v>
      </c>
      <c r="C18" s="269"/>
      <c r="D18" s="269"/>
      <c r="E18" s="269"/>
    </row>
    <row r="19" spans="1:5" s="256" customFormat="1" ht="16.5" customHeight="1" x14ac:dyDescent="0.3">
      <c r="A19" s="268" t="s">
        <v>6</v>
      </c>
      <c r="B19" s="293">
        <v>87.84</v>
      </c>
      <c r="C19" s="269"/>
      <c r="D19" s="269"/>
      <c r="E19" s="269"/>
    </row>
    <row r="20" spans="1:5" s="256" customFormat="1" ht="16.5" customHeight="1" x14ac:dyDescent="0.3">
      <c r="A20" s="292" t="s">
        <v>8</v>
      </c>
      <c r="B20" s="293">
        <v>28.48</v>
      </c>
      <c r="C20" s="269"/>
      <c r="D20" s="269"/>
      <c r="E20" s="269"/>
    </row>
    <row r="21" spans="1:5" s="256" customFormat="1" ht="16.5" customHeight="1" x14ac:dyDescent="0.3">
      <c r="A21" s="292" t="s">
        <v>10</v>
      </c>
      <c r="B21" s="291">
        <v>1.2</v>
      </c>
      <c r="C21" s="269"/>
      <c r="D21" s="269"/>
      <c r="E21" s="269"/>
    </row>
    <row r="22" spans="1:5" s="256" customFormat="1" ht="15.75" customHeight="1" x14ac:dyDescent="0.25">
      <c r="A22" s="269"/>
      <c r="B22" s="269"/>
      <c r="C22" s="269"/>
      <c r="D22" s="269"/>
      <c r="E22" s="269"/>
    </row>
    <row r="23" spans="1:5" s="256" customFormat="1" ht="16.5" customHeight="1" x14ac:dyDescent="0.3">
      <c r="A23" s="289" t="s">
        <v>13</v>
      </c>
      <c r="B23" s="290" t="s">
        <v>14</v>
      </c>
      <c r="C23" s="289" t="s">
        <v>15</v>
      </c>
      <c r="D23" s="289" t="s">
        <v>16</v>
      </c>
      <c r="E23" s="289" t="s">
        <v>17</v>
      </c>
    </row>
    <row r="24" spans="1:5" s="256" customFormat="1" ht="16.5" customHeight="1" x14ac:dyDescent="0.3">
      <c r="A24" s="285">
        <v>1</v>
      </c>
      <c r="B24" s="287">
        <v>276096140</v>
      </c>
      <c r="C24" s="287">
        <v>7828.2</v>
      </c>
      <c r="D24" s="286">
        <v>0.9</v>
      </c>
      <c r="E24" s="288">
        <v>4.7</v>
      </c>
    </row>
    <row r="25" spans="1:5" s="256" customFormat="1" ht="16.5" customHeight="1" x14ac:dyDescent="0.3">
      <c r="A25" s="285">
        <v>2</v>
      </c>
      <c r="B25" s="287">
        <v>278977140</v>
      </c>
      <c r="C25" s="287">
        <v>7660.3</v>
      </c>
      <c r="D25" s="286">
        <v>0.9</v>
      </c>
      <c r="E25" s="286">
        <v>4.7</v>
      </c>
    </row>
    <row r="26" spans="1:5" s="256" customFormat="1" ht="16.5" customHeight="1" x14ac:dyDescent="0.3">
      <c r="A26" s="285">
        <v>3</v>
      </c>
      <c r="B26" s="287">
        <v>279990939</v>
      </c>
      <c r="C26" s="287">
        <v>7619</v>
      </c>
      <c r="D26" s="286">
        <v>0.9</v>
      </c>
      <c r="E26" s="286">
        <v>4.7</v>
      </c>
    </row>
    <row r="27" spans="1:5" s="256" customFormat="1" ht="16.5" customHeight="1" x14ac:dyDescent="0.3">
      <c r="A27" s="285">
        <v>4</v>
      </c>
      <c r="B27" s="287">
        <v>279822666</v>
      </c>
      <c r="C27" s="287">
        <v>7630.8</v>
      </c>
      <c r="D27" s="286">
        <v>0.9</v>
      </c>
      <c r="E27" s="286">
        <v>4.7</v>
      </c>
    </row>
    <row r="28" spans="1:5" s="256" customFormat="1" ht="16.5" customHeight="1" x14ac:dyDescent="0.3">
      <c r="A28" s="285">
        <v>5</v>
      </c>
      <c r="B28" s="287">
        <v>279225786</v>
      </c>
      <c r="C28" s="287">
        <v>7578.5</v>
      </c>
      <c r="D28" s="286">
        <v>0.9</v>
      </c>
      <c r="E28" s="286">
        <v>4.7</v>
      </c>
    </row>
    <row r="29" spans="1:5" s="256" customFormat="1" ht="16.5" customHeight="1" x14ac:dyDescent="0.3">
      <c r="A29" s="285">
        <v>6</v>
      </c>
      <c r="B29" s="284">
        <v>278177607</v>
      </c>
      <c r="C29" s="284">
        <v>7607.5</v>
      </c>
      <c r="D29" s="283">
        <v>0.9</v>
      </c>
      <c r="E29" s="283">
        <v>4.7</v>
      </c>
    </row>
    <row r="30" spans="1:5" s="256" customFormat="1" ht="16.5" customHeight="1" x14ac:dyDescent="0.3">
      <c r="A30" s="282" t="s">
        <v>18</v>
      </c>
      <c r="B30" s="281">
        <f>AVERAGE(B24:B29)</f>
        <v>278715046.33333331</v>
      </c>
      <c r="C30" s="280">
        <f>AVERAGE(C24:C29)</f>
        <v>7654.05</v>
      </c>
      <c r="D30" s="279">
        <f>AVERAGE(D24:D29)</f>
        <v>0.9</v>
      </c>
      <c r="E30" s="279">
        <f>AVERAGE(E24:E29)</f>
        <v>4.7</v>
      </c>
    </row>
    <row r="31" spans="1:5" s="256" customFormat="1" ht="16.5" customHeight="1" x14ac:dyDescent="0.3">
      <c r="A31" s="278" t="s">
        <v>19</v>
      </c>
      <c r="B31" s="277">
        <f>(STDEV(B24:B29)/B30)</f>
        <v>5.157535429310362E-3</v>
      </c>
      <c r="C31" s="276"/>
      <c r="D31" s="276"/>
      <c r="E31" s="275"/>
    </row>
    <row r="32" spans="1:5" s="256" customFormat="1" ht="16.5" customHeight="1" x14ac:dyDescent="0.3">
      <c r="A32" s="274" t="s">
        <v>20</v>
      </c>
      <c r="B32" s="273">
        <f>COUNT(B24:B29)</f>
        <v>6</v>
      </c>
      <c r="C32" s="272"/>
      <c r="D32" s="271"/>
      <c r="E32" s="270"/>
    </row>
    <row r="33" spans="1:5" s="256" customFormat="1" ht="15.75" customHeight="1" x14ac:dyDescent="0.25">
      <c r="A33" s="269"/>
      <c r="B33" s="269"/>
      <c r="C33" s="269"/>
      <c r="D33" s="269"/>
      <c r="E33" s="269"/>
    </row>
    <row r="34" spans="1:5" s="256" customFormat="1" ht="16.5" customHeight="1" x14ac:dyDescent="0.3">
      <c r="A34" s="268" t="s">
        <v>21</v>
      </c>
      <c r="B34" s="267" t="s">
        <v>22</v>
      </c>
      <c r="C34" s="266"/>
      <c r="D34" s="266"/>
      <c r="E34" s="266"/>
    </row>
    <row r="35" spans="1:5" s="256" customFormat="1" ht="16.5" customHeight="1" x14ac:dyDescent="0.3">
      <c r="A35" s="268"/>
      <c r="B35" s="267" t="s">
        <v>23</v>
      </c>
      <c r="C35" s="266"/>
      <c r="D35" s="266"/>
      <c r="E35" s="266"/>
    </row>
    <row r="36" spans="1:5" s="256" customFormat="1" ht="16.5" customHeight="1" x14ac:dyDescent="0.3">
      <c r="A36" s="268"/>
      <c r="B36" s="267" t="s">
        <v>24</v>
      </c>
      <c r="C36" s="266"/>
      <c r="D36" s="266"/>
      <c r="E36" s="266"/>
    </row>
    <row r="37" spans="1:5" s="256" customFormat="1" ht="15.75" customHeight="1" x14ac:dyDescent="0.25">
      <c r="A37" s="269"/>
      <c r="B37" s="269"/>
      <c r="C37" s="269"/>
      <c r="D37" s="269"/>
      <c r="E37" s="269"/>
    </row>
    <row r="38" spans="1:5" s="256" customFormat="1" ht="16.5" customHeight="1" x14ac:dyDescent="0.3">
      <c r="A38" s="295" t="s">
        <v>1</v>
      </c>
      <c r="B38" s="294" t="s">
        <v>118</v>
      </c>
    </row>
    <row r="39" spans="1:5" s="256" customFormat="1" ht="16.5" customHeight="1" x14ac:dyDescent="0.3">
      <c r="A39" s="268" t="s">
        <v>4</v>
      </c>
      <c r="B39" s="292" t="s">
        <v>117</v>
      </c>
      <c r="C39" s="269"/>
      <c r="D39" s="269"/>
      <c r="E39" s="269"/>
    </row>
    <row r="40" spans="1:5" s="256" customFormat="1" ht="16.5" customHeight="1" x14ac:dyDescent="0.3">
      <c r="A40" s="268" t="s">
        <v>6</v>
      </c>
      <c r="B40" s="293">
        <v>87.84</v>
      </c>
      <c r="C40" s="269"/>
      <c r="D40" s="269"/>
      <c r="E40" s="269"/>
    </row>
    <row r="41" spans="1:5" s="256" customFormat="1" ht="16.5" customHeight="1" x14ac:dyDescent="0.3">
      <c r="A41" s="292" t="s">
        <v>8</v>
      </c>
      <c r="B41" s="293">
        <v>30.71</v>
      </c>
      <c r="C41" s="269"/>
      <c r="D41" s="269"/>
      <c r="E41" s="269"/>
    </row>
    <row r="42" spans="1:5" s="256" customFormat="1" ht="16.5" customHeight="1" x14ac:dyDescent="0.3">
      <c r="A42" s="292" t="s">
        <v>10</v>
      </c>
      <c r="B42" s="291">
        <v>1.2</v>
      </c>
      <c r="C42" s="269"/>
      <c r="D42" s="269"/>
      <c r="E42" s="269"/>
    </row>
    <row r="43" spans="1:5" s="256" customFormat="1" ht="15.75" customHeight="1" x14ac:dyDescent="0.25">
      <c r="A43" s="269"/>
      <c r="B43" s="269"/>
      <c r="C43" s="269"/>
      <c r="D43" s="269"/>
      <c r="E43" s="269"/>
    </row>
    <row r="44" spans="1:5" s="256" customFormat="1" ht="16.5" customHeight="1" x14ac:dyDescent="0.3">
      <c r="A44" s="289" t="s">
        <v>13</v>
      </c>
      <c r="B44" s="290" t="s">
        <v>14</v>
      </c>
      <c r="C44" s="289" t="s">
        <v>15</v>
      </c>
      <c r="D44" s="289" t="s">
        <v>16</v>
      </c>
      <c r="E44" s="289" t="s">
        <v>17</v>
      </c>
    </row>
    <row r="45" spans="1:5" s="256" customFormat="1" ht="16.5" customHeight="1" x14ac:dyDescent="0.3">
      <c r="A45" s="285">
        <v>1</v>
      </c>
      <c r="B45" s="287"/>
      <c r="C45" s="287"/>
      <c r="D45" s="286"/>
      <c r="E45" s="288"/>
    </row>
    <row r="46" spans="1:5" s="256" customFormat="1" ht="16.5" customHeight="1" x14ac:dyDescent="0.3">
      <c r="A46" s="285">
        <v>2</v>
      </c>
      <c r="B46" s="287"/>
      <c r="C46" s="287"/>
      <c r="D46" s="286"/>
      <c r="E46" s="286"/>
    </row>
    <row r="47" spans="1:5" s="256" customFormat="1" ht="16.5" customHeight="1" x14ac:dyDescent="0.3">
      <c r="A47" s="285">
        <v>3</v>
      </c>
      <c r="B47" s="287"/>
      <c r="C47" s="287"/>
      <c r="D47" s="286"/>
      <c r="E47" s="286"/>
    </row>
    <row r="48" spans="1:5" s="256" customFormat="1" ht="16.5" customHeight="1" x14ac:dyDescent="0.3">
      <c r="A48" s="285">
        <v>4</v>
      </c>
      <c r="B48" s="287"/>
      <c r="C48" s="287"/>
      <c r="D48" s="286"/>
      <c r="E48" s="286"/>
    </row>
    <row r="49" spans="1:7" s="256" customFormat="1" ht="16.5" customHeight="1" x14ac:dyDescent="0.3">
      <c r="A49" s="285">
        <v>5</v>
      </c>
      <c r="B49" s="287"/>
      <c r="C49" s="287"/>
      <c r="D49" s="286"/>
      <c r="E49" s="286"/>
    </row>
    <row r="50" spans="1:7" s="256" customFormat="1" ht="16.5" customHeight="1" x14ac:dyDescent="0.3">
      <c r="A50" s="285">
        <v>6</v>
      </c>
      <c r="B50" s="284"/>
      <c r="C50" s="284"/>
      <c r="D50" s="283"/>
      <c r="E50" s="283"/>
    </row>
    <row r="51" spans="1:7" s="256" customFormat="1" ht="16.5" customHeight="1" x14ac:dyDescent="0.3">
      <c r="A51" s="282" t="s">
        <v>18</v>
      </c>
      <c r="B51" s="281" t="e">
        <f>AVERAGE(B45:B50)</f>
        <v>#DIV/0!</v>
      </c>
      <c r="C51" s="280" t="e">
        <f>AVERAGE(C45:C50)</f>
        <v>#DIV/0!</v>
      </c>
      <c r="D51" s="279" t="e">
        <f>AVERAGE(D45:D50)</f>
        <v>#DIV/0!</v>
      </c>
      <c r="E51" s="279" t="e">
        <f>AVERAGE(E45:E50)</f>
        <v>#DIV/0!</v>
      </c>
    </row>
    <row r="52" spans="1:7" s="256" customFormat="1" ht="16.5" customHeight="1" x14ac:dyDescent="0.3">
      <c r="A52" s="278" t="s">
        <v>19</v>
      </c>
      <c r="B52" s="277" t="e">
        <f>(STDEV(B45:B50)/B51)</f>
        <v>#DIV/0!</v>
      </c>
      <c r="C52" s="276"/>
      <c r="D52" s="276"/>
      <c r="E52" s="275"/>
    </row>
    <row r="53" spans="1:7" s="256" customFormat="1" ht="16.5" customHeight="1" x14ac:dyDescent="0.3">
      <c r="A53" s="274" t="s">
        <v>20</v>
      </c>
      <c r="B53" s="273">
        <f>COUNT(B45:B50)</f>
        <v>0</v>
      </c>
      <c r="C53" s="272"/>
      <c r="D53" s="271"/>
      <c r="E53" s="270"/>
    </row>
    <row r="54" spans="1:7" s="256" customFormat="1" ht="15.75" customHeight="1" x14ac:dyDescent="0.25">
      <c r="A54" s="269"/>
      <c r="B54" s="269"/>
      <c r="C54" s="269"/>
      <c r="D54" s="269"/>
      <c r="E54" s="269"/>
    </row>
    <row r="55" spans="1:7" s="256" customFormat="1" ht="16.5" customHeight="1" x14ac:dyDescent="0.3">
      <c r="A55" s="268" t="s">
        <v>21</v>
      </c>
      <c r="B55" s="267" t="s">
        <v>22</v>
      </c>
      <c r="C55" s="266"/>
      <c r="D55" s="266"/>
      <c r="E55" s="266"/>
    </row>
    <row r="56" spans="1:7" s="256" customFormat="1" ht="16.5" customHeight="1" x14ac:dyDescent="0.3">
      <c r="A56" s="268"/>
      <c r="B56" s="267" t="s">
        <v>23</v>
      </c>
      <c r="C56" s="266"/>
      <c r="D56" s="266"/>
      <c r="E56" s="266"/>
    </row>
    <row r="57" spans="1:7" s="256" customFormat="1" ht="16.5" customHeight="1" x14ac:dyDescent="0.3">
      <c r="A57" s="268"/>
      <c r="B57" s="267" t="s">
        <v>24</v>
      </c>
      <c r="C57" s="266"/>
      <c r="D57" s="266"/>
      <c r="E57" s="266"/>
    </row>
    <row r="58" spans="1:7" s="256" customFormat="1" ht="14.25" customHeight="1" thickBot="1" x14ac:dyDescent="0.3">
      <c r="A58" s="265"/>
      <c r="B58" s="264"/>
      <c r="D58" s="263"/>
      <c r="F58" s="255"/>
      <c r="G58" s="255"/>
    </row>
    <row r="59" spans="1:7" s="256" customFormat="1" ht="15" customHeight="1" x14ac:dyDescent="0.3">
      <c r="B59" s="300" t="s">
        <v>26</v>
      </c>
      <c r="C59" s="300"/>
      <c r="E59" s="261" t="s">
        <v>27</v>
      </c>
      <c r="F59" s="262"/>
      <c r="G59" s="261" t="s">
        <v>28</v>
      </c>
    </row>
    <row r="60" spans="1:7" s="256" customFormat="1" ht="15" customHeight="1" x14ac:dyDescent="0.3">
      <c r="A60" s="259" t="s">
        <v>29</v>
      </c>
      <c r="B60" s="260" t="s">
        <v>116</v>
      </c>
      <c r="C60" s="260"/>
      <c r="E60" s="260"/>
      <c r="G60" s="260"/>
    </row>
    <row r="61" spans="1:7" s="256" customFormat="1" ht="15" customHeight="1" x14ac:dyDescent="0.3">
      <c r="A61" s="259" t="s">
        <v>30</v>
      </c>
      <c r="B61" s="258"/>
      <c r="C61" s="258"/>
      <c r="E61" s="258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5" sqref="A15:G61"/>
    </sheetView>
  </sheetViews>
  <sheetFormatPr defaultRowHeight="13.5" x14ac:dyDescent="0.25"/>
  <cols>
    <col min="1" max="1" width="27.5703125" style="256" customWidth="1"/>
    <col min="2" max="2" width="20.42578125" style="256" customWidth="1"/>
    <col min="3" max="3" width="31.85546875" style="256" customWidth="1"/>
    <col min="4" max="4" width="25.85546875" style="256" customWidth="1"/>
    <col min="5" max="5" width="25.7109375" style="256" customWidth="1"/>
    <col min="6" max="6" width="23.140625" style="256" customWidth="1"/>
    <col min="7" max="7" width="28.42578125" style="256" customWidth="1"/>
    <col min="8" max="8" width="21.5703125" style="256" customWidth="1"/>
    <col min="9" max="9" width="9.140625" style="256" customWidth="1"/>
    <col min="10" max="16384" width="9.140625" style="255"/>
  </cols>
  <sheetData>
    <row r="14" spans="1:6" ht="15" customHeight="1" x14ac:dyDescent="0.3">
      <c r="A14" s="298"/>
      <c r="C14" s="297"/>
      <c r="F14" s="297"/>
    </row>
    <row r="15" spans="1:6" ht="18.75" customHeight="1" x14ac:dyDescent="0.3">
      <c r="A15" s="299" t="s">
        <v>0</v>
      </c>
      <c r="B15" s="299"/>
      <c r="C15" s="299"/>
      <c r="D15" s="299"/>
      <c r="E15" s="299"/>
    </row>
    <row r="16" spans="1:6" ht="16.5" customHeight="1" x14ac:dyDescent="0.3">
      <c r="A16" s="295" t="s">
        <v>1</v>
      </c>
      <c r="B16" s="294" t="s">
        <v>120</v>
      </c>
    </row>
    <row r="17" spans="1:5" ht="16.5" customHeight="1" x14ac:dyDescent="0.3">
      <c r="A17" s="292" t="s">
        <v>3</v>
      </c>
      <c r="B17" s="292" t="s">
        <v>5</v>
      </c>
      <c r="D17" s="296"/>
      <c r="E17" s="269"/>
    </row>
    <row r="18" spans="1:5" ht="16.5" customHeight="1" x14ac:dyDescent="0.3">
      <c r="A18" s="268" t="s">
        <v>4</v>
      </c>
      <c r="B18" s="292" t="s">
        <v>117</v>
      </c>
      <c r="C18" s="269"/>
      <c r="D18" s="269"/>
      <c r="E18" s="269"/>
    </row>
    <row r="19" spans="1:5" ht="16.5" customHeight="1" x14ac:dyDescent="0.3">
      <c r="A19" s="268" t="s">
        <v>6</v>
      </c>
      <c r="B19" s="293">
        <v>87.84</v>
      </c>
      <c r="C19" s="269"/>
      <c r="D19" s="269"/>
      <c r="E19" s="269"/>
    </row>
    <row r="20" spans="1:5" ht="16.5" customHeight="1" x14ac:dyDescent="0.3">
      <c r="A20" s="292" t="s">
        <v>8</v>
      </c>
      <c r="B20" s="293">
        <v>28.48</v>
      </c>
      <c r="C20" s="269"/>
      <c r="D20" s="269"/>
      <c r="E20" s="269"/>
    </row>
    <row r="21" spans="1:5" ht="16.5" customHeight="1" x14ac:dyDescent="0.3">
      <c r="A21" s="292" t="s">
        <v>10</v>
      </c>
      <c r="B21" s="291">
        <v>1.2</v>
      </c>
      <c r="C21" s="269"/>
      <c r="D21" s="269"/>
      <c r="E21" s="269"/>
    </row>
    <row r="22" spans="1:5" ht="15.75" customHeight="1" x14ac:dyDescent="0.25">
      <c r="A22" s="269"/>
      <c r="B22" s="269"/>
      <c r="C22" s="269"/>
      <c r="D22" s="269"/>
      <c r="E22" s="269"/>
    </row>
    <row r="23" spans="1:5" ht="16.5" customHeight="1" x14ac:dyDescent="0.3">
      <c r="A23" s="289" t="s">
        <v>13</v>
      </c>
      <c r="B23" s="290" t="s">
        <v>14</v>
      </c>
      <c r="C23" s="289" t="s">
        <v>15</v>
      </c>
      <c r="D23" s="289" t="s">
        <v>16</v>
      </c>
      <c r="E23" s="289" t="s">
        <v>17</v>
      </c>
    </row>
    <row r="24" spans="1:5" ht="16.5" customHeight="1" x14ac:dyDescent="0.3">
      <c r="A24" s="285">
        <v>1</v>
      </c>
      <c r="B24" s="287">
        <v>269383147</v>
      </c>
      <c r="C24" s="287">
        <v>7978.3</v>
      </c>
      <c r="D24" s="286">
        <v>0.9</v>
      </c>
      <c r="E24" s="288">
        <v>5</v>
      </c>
    </row>
    <row r="25" spans="1:5" ht="16.5" customHeight="1" x14ac:dyDescent="0.3">
      <c r="A25" s="285">
        <v>2</v>
      </c>
      <c r="B25" s="287">
        <v>269807599</v>
      </c>
      <c r="C25" s="287">
        <v>7987</v>
      </c>
      <c r="D25" s="286">
        <v>0.9</v>
      </c>
      <c r="E25" s="286">
        <v>5</v>
      </c>
    </row>
    <row r="26" spans="1:5" ht="16.5" customHeight="1" x14ac:dyDescent="0.3">
      <c r="A26" s="285">
        <v>3</v>
      </c>
      <c r="B26" s="287">
        <v>273328634</v>
      </c>
      <c r="C26" s="287">
        <v>7945.7</v>
      </c>
      <c r="D26" s="286">
        <v>0.9</v>
      </c>
      <c r="E26" s="286">
        <v>5</v>
      </c>
    </row>
    <row r="27" spans="1:5" ht="16.5" customHeight="1" x14ac:dyDescent="0.3">
      <c r="A27" s="285">
        <v>4</v>
      </c>
      <c r="B27" s="287">
        <v>273124996</v>
      </c>
      <c r="C27" s="287">
        <v>7915.5</v>
      </c>
      <c r="D27" s="286">
        <v>0.9</v>
      </c>
      <c r="E27" s="286">
        <v>5</v>
      </c>
    </row>
    <row r="28" spans="1:5" ht="16.5" customHeight="1" x14ac:dyDescent="0.3">
      <c r="A28" s="285">
        <v>5</v>
      </c>
      <c r="B28" s="287">
        <v>274412711</v>
      </c>
      <c r="C28" s="287">
        <v>7931.1</v>
      </c>
      <c r="D28" s="286">
        <v>0.9</v>
      </c>
      <c r="E28" s="286">
        <v>5.0999999999999996</v>
      </c>
    </row>
    <row r="29" spans="1:5" ht="16.5" customHeight="1" x14ac:dyDescent="0.3">
      <c r="A29" s="285">
        <v>6</v>
      </c>
      <c r="B29" s="284">
        <v>274014021</v>
      </c>
      <c r="C29" s="284">
        <v>7921.1</v>
      </c>
      <c r="D29" s="283">
        <v>0.9</v>
      </c>
      <c r="E29" s="283">
        <v>5.0999999999999996</v>
      </c>
    </row>
    <row r="30" spans="1:5" ht="16.5" customHeight="1" x14ac:dyDescent="0.3">
      <c r="A30" s="282" t="s">
        <v>18</v>
      </c>
      <c r="B30" s="281">
        <f>AVERAGE(B24:B29)</f>
        <v>272345184.66666669</v>
      </c>
      <c r="C30" s="280">
        <f>AVERAGE(C24:C29)</f>
        <v>7946.45</v>
      </c>
      <c r="D30" s="279">
        <f>AVERAGE(D24:D29)</f>
        <v>0.9</v>
      </c>
      <c r="E30" s="279">
        <f>AVERAGE(E24:E29)</f>
        <v>5.0333333333333341</v>
      </c>
    </row>
    <row r="31" spans="1:5" ht="16.5" customHeight="1" x14ac:dyDescent="0.3">
      <c r="A31" s="278" t="s">
        <v>19</v>
      </c>
      <c r="B31" s="277">
        <f>(STDEV(B24:B29)/B30)</f>
        <v>8.0190139990903402E-3</v>
      </c>
      <c r="C31" s="276"/>
      <c r="D31" s="276"/>
      <c r="E31" s="275"/>
    </row>
    <row r="32" spans="1:5" s="256" customFormat="1" ht="16.5" customHeight="1" x14ac:dyDescent="0.3">
      <c r="A32" s="274" t="s">
        <v>20</v>
      </c>
      <c r="B32" s="273">
        <f>COUNT(B24:B29)</f>
        <v>6</v>
      </c>
      <c r="C32" s="272"/>
      <c r="D32" s="271"/>
      <c r="E32" s="270"/>
    </row>
    <row r="33" spans="1:5" s="256" customFormat="1" ht="15.75" customHeight="1" x14ac:dyDescent="0.25">
      <c r="A33" s="269"/>
      <c r="B33" s="269"/>
      <c r="C33" s="269"/>
      <c r="D33" s="269"/>
      <c r="E33" s="269"/>
    </row>
    <row r="34" spans="1:5" s="256" customFormat="1" ht="16.5" customHeight="1" x14ac:dyDescent="0.3">
      <c r="A34" s="268" t="s">
        <v>21</v>
      </c>
      <c r="B34" s="267" t="s">
        <v>22</v>
      </c>
      <c r="C34" s="266"/>
      <c r="D34" s="266"/>
      <c r="E34" s="266"/>
    </row>
    <row r="35" spans="1:5" ht="16.5" customHeight="1" x14ac:dyDescent="0.3">
      <c r="A35" s="268"/>
      <c r="B35" s="267" t="s">
        <v>23</v>
      </c>
      <c r="C35" s="266"/>
      <c r="D35" s="266"/>
      <c r="E35" s="266"/>
    </row>
    <row r="36" spans="1:5" ht="16.5" customHeight="1" x14ac:dyDescent="0.3">
      <c r="A36" s="268"/>
      <c r="B36" s="267" t="s">
        <v>24</v>
      </c>
      <c r="C36" s="266"/>
      <c r="D36" s="266"/>
      <c r="E36" s="266"/>
    </row>
    <row r="37" spans="1:5" ht="15.75" customHeight="1" x14ac:dyDescent="0.25">
      <c r="A37" s="269"/>
      <c r="B37" s="269"/>
      <c r="C37" s="269"/>
      <c r="D37" s="269"/>
      <c r="E37" s="269"/>
    </row>
    <row r="38" spans="1:5" ht="16.5" customHeight="1" x14ac:dyDescent="0.3">
      <c r="A38" s="295" t="s">
        <v>1</v>
      </c>
      <c r="B38" s="294" t="s">
        <v>118</v>
      </c>
    </row>
    <row r="39" spans="1:5" ht="16.5" customHeight="1" x14ac:dyDescent="0.3">
      <c r="A39" s="268" t="s">
        <v>4</v>
      </c>
      <c r="B39" s="292" t="s">
        <v>117</v>
      </c>
      <c r="C39" s="269"/>
      <c r="D39" s="269"/>
      <c r="E39" s="269"/>
    </row>
    <row r="40" spans="1:5" ht="16.5" customHeight="1" x14ac:dyDescent="0.3">
      <c r="A40" s="268" t="s">
        <v>6</v>
      </c>
      <c r="B40" s="293">
        <v>87.84</v>
      </c>
      <c r="C40" s="269"/>
      <c r="D40" s="269"/>
      <c r="E40" s="269"/>
    </row>
    <row r="41" spans="1:5" ht="16.5" customHeight="1" x14ac:dyDescent="0.3">
      <c r="A41" s="292" t="s">
        <v>8</v>
      </c>
      <c r="B41" s="293">
        <v>30.71</v>
      </c>
      <c r="C41" s="269"/>
      <c r="D41" s="269"/>
      <c r="E41" s="269"/>
    </row>
    <row r="42" spans="1:5" ht="16.5" customHeight="1" x14ac:dyDescent="0.3">
      <c r="A42" s="292" t="s">
        <v>10</v>
      </c>
      <c r="B42" s="291">
        <v>1.2</v>
      </c>
      <c r="C42" s="269"/>
      <c r="D42" s="269"/>
      <c r="E42" s="269"/>
    </row>
    <row r="43" spans="1:5" ht="15.75" customHeight="1" x14ac:dyDescent="0.25">
      <c r="A43" s="269"/>
      <c r="B43" s="269"/>
      <c r="C43" s="269"/>
      <c r="D43" s="269"/>
      <c r="E43" s="269"/>
    </row>
    <row r="44" spans="1:5" ht="16.5" customHeight="1" x14ac:dyDescent="0.3">
      <c r="A44" s="289" t="s">
        <v>13</v>
      </c>
      <c r="B44" s="290" t="s">
        <v>14</v>
      </c>
      <c r="C44" s="289" t="s">
        <v>15</v>
      </c>
      <c r="D44" s="289" t="s">
        <v>16</v>
      </c>
      <c r="E44" s="289" t="s">
        <v>17</v>
      </c>
    </row>
    <row r="45" spans="1:5" ht="16.5" customHeight="1" x14ac:dyDescent="0.3">
      <c r="A45" s="285">
        <v>1</v>
      </c>
      <c r="B45" s="287">
        <v>269383147</v>
      </c>
      <c r="C45" s="287">
        <v>7978.3</v>
      </c>
      <c r="D45" s="286">
        <v>0.9</v>
      </c>
      <c r="E45" s="288">
        <v>5</v>
      </c>
    </row>
    <row r="46" spans="1:5" ht="16.5" customHeight="1" x14ac:dyDescent="0.3">
      <c r="A46" s="285">
        <v>2</v>
      </c>
      <c r="B46" s="287">
        <v>269807599</v>
      </c>
      <c r="C46" s="287">
        <v>7987</v>
      </c>
      <c r="D46" s="286">
        <v>0.9</v>
      </c>
      <c r="E46" s="286">
        <v>5</v>
      </c>
    </row>
    <row r="47" spans="1:5" ht="16.5" customHeight="1" x14ac:dyDescent="0.3">
      <c r="A47" s="285">
        <v>3</v>
      </c>
      <c r="B47" s="287">
        <v>273328634</v>
      </c>
      <c r="C47" s="287">
        <v>7945.7</v>
      </c>
      <c r="D47" s="286">
        <v>0.9</v>
      </c>
      <c r="E47" s="286">
        <v>5</v>
      </c>
    </row>
    <row r="48" spans="1:5" ht="16.5" customHeight="1" x14ac:dyDescent="0.3">
      <c r="A48" s="285">
        <v>4</v>
      </c>
      <c r="B48" s="287">
        <v>273124996</v>
      </c>
      <c r="C48" s="287">
        <v>7915.5</v>
      </c>
      <c r="D48" s="286">
        <v>0.9</v>
      </c>
      <c r="E48" s="286">
        <v>5</v>
      </c>
    </row>
    <row r="49" spans="1:7" ht="16.5" customHeight="1" x14ac:dyDescent="0.3">
      <c r="A49" s="285">
        <v>5</v>
      </c>
      <c r="B49" s="287">
        <v>274412711</v>
      </c>
      <c r="C49" s="287">
        <v>7931.1</v>
      </c>
      <c r="D49" s="286">
        <v>0.9</v>
      </c>
      <c r="E49" s="286">
        <v>5</v>
      </c>
    </row>
    <row r="50" spans="1:7" ht="16.5" customHeight="1" x14ac:dyDescent="0.3">
      <c r="A50" s="285">
        <v>6</v>
      </c>
      <c r="B50" s="284">
        <v>274014021</v>
      </c>
      <c r="C50" s="284">
        <v>7921.1</v>
      </c>
      <c r="D50" s="283">
        <v>0.9</v>
      </c>
      <c r="E50" s="283">
        <v>5</v>
      </c>
    </row>
    <row r="51" spans="1:7" ht="16.5" customHeight="1" x14ac:dyDescent="0.3">
      <c r="A51" s="282" t="s">
        <v>18</v>
      </c>
      <c r="B51" s="281">
        <f>AVERAGE(B45:B50)</f>
        <v>272345184.66666669</v>
      </c>
      <c r="C51" s="280">
        <f>AVERAGE(C45:C50)</f>
        <v>7946.45</v>
      </c>
      <c r="D51" s="279">
        <f>AVERAGE(D45:D50)</f>
        <v>0.9</v>
      </c>
      <c r="E51" s="279">
        <f>AVERAGE(E45:E50)</f>
        <v>5</v>
      </c>
    </row>
    <row r="52" spans="1:7" ht="16.5" customHeight="1" x14ac:dyDescent="0.3">
      <c r="A52" s="278" t="s">
        <v>19</v>
      </c>
      <c r="B52" s="277">
        <f>(STDEV(B45:B50)/B51)</f>
        <v>8.0190139990903402E-3</v>
      </c>
      <c r="C52" s="276"/>
      <c r="D52" s="276"/>
      <c r="E52" s="275"/>
    </row>
    <row r="53" spans="1:7" s="256" customFormat="1" ht="16.5" customHeight="1" x14ac:dyDescent="0.3">
      <c r="A53" s="274" t="s">
        <v>20</v>
      </c>
      <c r="B53" s="273">
        <f>COUNT(B45:B50)</f>
        <v>6</v>
      </c>
      <c r="C53" s="272"/>
      <c r="D53" s="271"/>
      <c r="E53" s="270"/>
    </row>
    <row r="54" spans="1:7" s="256" customFormat="1" ht="15.75" customHeight="1" x14ac:dyDescent="0.25">
      <c r="A54" s="269"/>
      <c r="B54" s="269"/>
      <c r="C54" s="269"/>
      <c r="D54" s="269"/>
      <c r="E54" s="269"/>
    </row>
    <row r="55" spans="1:7" s="256" customFormat="1" ht="16.5" customHeight="1" x14ac:dyDescent="0.3">
      <c r="A55" s="268" t="s">
        <v>21</v>
      </c>
      <c r="B55" s="267" t="s">
        <v>22</v>
      </c>
      <c r="C55" s="266"/>
      <c r="D55" s="266"/>
      <c r="E55" s="266"/>
    </row>
    <row r="56" spans="1:7" ht="16.5" customHeight="1" x14ac:dyDescent="0.3">
      <c r="A56" s="268"/>
      <c r="B56" s="267" t="s">
        <v>23</v>
      </c>
      <c r="C56" s="266"/>
      <c r="D56" s="266"/>
      <c r="E56" s="266"/>
    </row>
    <row r="57" spans="1:7" ht="16.5" customHeight="1" x14ac:dyDescent="0.3">
      <c r="A57" s="268"/>
      <c r="B57" s="267" t="s">
        <v>24</v>
      </c>
      <c r="C57" s="266"/>
      <c r="D57" s="266"/>
      <c r="E57" s="266"/>
    </row>
    <row r="58" spans="1:7" ht="14.25" customHeight="1" thickBot="1" x14ac:dyDescent="0.3">
      <c r="A58" s="265"/>
      <c r="B58" s="264"/>
      <c r="D58" s="263"/>
      <c r="F58" s="255"/>
      <c r="G58" s="255"/>
    </row>
    <row r="59" spans="1:7" ht="15" customHeight="1" x14ac:dyDescent="0.3">
      <c r="B59" s="300" t="s">
        <v>26</v>
      </c>
      <c r="C59" s="300"/>
      <c r="E59" s="261" t="s">
        <v>27</v>
      </c>
      <c r="F59" s="262"/>
      <c r="G59" s="261" t="s">
        <v>28</v>
      </c>
    </row>
    <row r="60" spans="1:7" ht="15" customHeight="1" x14ac:dyDescent="0.3">
      <c r="A60" s="259" t="s">
        <v>29</v>
      </c>
      <c r="B60" s="260" t="s">
        <v>116</v>
      </c>
      <c r="C60" s="260"/>
      <c r="E60" s="260"/>
      <c r="G60" s="260"/>
    </row>
    <row r="61" spans="1:7" ht="15" customHeight="1" x14ac:dyDescent="0.3">
      <c r="A61" s="259" t="s">
        <v>30</v>
      </c>
      <c r="B61" s="258"/>
      <c r="C61" s="258"/>
      <c r="E61" s="258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1" t="s">
        <v>0</v>
      </c>
      <c r="B15" s="301"/>
      <c r="C15" s="301"/>
      <c r="D15" s="301"/>
      <c r="E15" s="30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2" t="s">
        <v>26</v>
      </c>
      <c r="C59" s="30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sqref="A1:M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08" t="s">
        <v>31</v>
      </c>
      <c r="B1" s="308"/>
      <c r="C1" s="308"/>
      <c r="D1" s="308"/>
      <c r="E1" s="308"/>
      <c r="F1" s="308"/>
      <c r="G1" s="105"/>
    </row>
    <row r="2" spans="1:7" ht="12.75" customHeight="1" x14ac:dyDescent="0.3">
      <c r="A2" s="308"/>
      <c r="B2" s="308"/>
      <c r="C2" s="308"/>
      <c r="D2" s="308"/>
      <c r="E2" s="308"/>
      <c r="F2" s="308"/>
      <c r="G2" s="105"/>
    </row>
    <row r="3" spans="1:7" ht="12.75" customHeight="1" x14ac:dyDescent="0.3">
      <c r="A3" s="308"/>
      <c r="B3" s="308"/>
      <c r="C3" s="308"/>
      <c r="D3" s="308"/>
      <c r="E3" s="308"/>
      <c r="F3" s="308"/>
      <c r="G3" s="105"/>
    </row>
    <row r="4" spans="1:7" ht="12.75" customHeight="1" x14ac:dyDescent="0.3">
      <c r="A4" s="308"/>
      <c r="B4" s="308"/>
      <c r="C4" s="308"/>
      <c r="D4" s="308"/>
      <c r="E4" s="308"/>
      <c r="F4" s="308"/>
      <c r="G4" s="105"/>
    </row>
    <row r="5" spans="1:7" ht="12.75" customHeight="1" x14ac:dyDescent="0.3">
      <c r="A5" s="308"/>
      <c r="B5" s="308"/>
      <c r="C5" s="308"/>
      <c r="D5" s="308"/>
      <c r="E5" s="308"/>
      <c r="F5" s="308"/>
      <c r="G5" s="105"/>
    </row>
    <row r="6" spans="1:7" ht="12.75" customHeight="1" x14ac:dyDescent="0.3">
      <c r="A6" s="308"/>
      <c r="B6" s="308"/>
      <c r="C6" s="308"/>
      <c r="D6" s="308"/>
      <c r="E6" s="308"/>
      <c r="F6" s="308"/>
      <c r="G6" s="105"/>
    </row>
    <row r="7" spans="1:7" ht="12.75" customHeight="1" x14ac:dyDescent="0.3">
      <c r="A7" s="308"/>
      <c r="B7" s="308"/>
      <c r="C7" s="308"/>
      <c r="D7" s="308"/>
      <c r="E7" s="308"/>
      <c r="F7" s="308"/>
      <c r="G7" s="105"/>
    </row>
    <row r="8" spans="1:7" ht="15" customHeight="1" x14ac:dyDescent="0.3">
      <c r="A8" s="307" t="s">
        <v>32</v>
      </c>
      <c r="B8" s="307"/>
      <c r="C8" s="307"/>
      <c r="D8" s="307"/>
      <c r="E8" s="307"/>
      <c r="F8" s="307"/>
      <c r="G8" s="106"/>
    </row>
    <row r="9" spans="1:7" ht="12.75" customHeight="1" x14ac:dyDescent="0.3">
      <c r="A9" s="307"/>
      <c r="B9" s="307"/>
      <c r="C9" s="307"/>
      <c r="D9" s="307"/>
      <c r="E9" s="307"/>
      <c r="F9" s="307"/>
      <c r="G9" s="106"/>
    </row>
    <row r="10" spans="1:7" ht="12.75" customHeight="1" x14ac:dyDescent="0.3">
      <c r="A10" s="307"/>
      <c r="B10" s="307"/>
      <c r="C10" s="307"/>
      <c r="D10" s="307"/>
      <c r="E10" s="307"/>
      <c r="F10" s="307"/>
      <c r="G10" s="106"/>
    </row>
    <row r="11" spans="1:7" ht="12.75" customHeight="1" x14ac:dyDescent="0.3">
      <c r="A11" s="307"/>
      <c r="B11" s="307"/>
      <c r="C11" s="307"/>
      <c r="D11" s="307"/>
      <c r="E11" s="307"/>
      <c r="F11" s="307"/>
      <c r="G11" s="106"/>
    </row>
    <row r="12" spans="1:7" ht="12.75" customHeight="1" x14ac:dyDescent="0.3">
      <c r="A12" s="307"/>
      <c r="B12" s="307"/>
      <c r="C12" s="307"/>
      <c r="D12" s="307"/>
      <c r="E12" s="307"/>
      <c r="F12" s="307"/>
      <c r="G12" s="106"/>
    </row>
    <row r="13" spans="1:7" ht="12.75" customHeight="1" x14ac:dyDescent="0.3">
      <c r="A13" s="307"/>
      <c r="B13" s="307"/>
      <c r="C13" s="307"/>
      <c r="D13" s="307"/>
      <c r="E13" s="307"/>
      <c r="F13" s="307"/>
      <c r="G13" s="106"/>
    </row>
    <row r="14" spans="1:7" ht="12.75" customHeight="1" x14ac:dyDescent="0.3">
      <c r="A14" s="307"/>
      <c r="B14" s="307"/>
      <c r="C14" s="307"/>
      <c r="D14" s="307"/>
      <c r="E14" s="307"/>
      <c r="F14" s="307"/>
      <c r="G14" s="106"/>
    </row>
    <row r="15" spans="1:7" ht="13.5" customHeight="1" x14ac:dyDescent="0.3"/>
    <row r="16" spans="1:7" ht="19.5" customHeight="1" x14ac:dyDescent="0.3">
      <c r="A16" s="303" t="s">
        <v>33</v>
      </c>
      <c r="B16" s="304"/>
      <c r="C16" s="304"/>
      <c r="D16" s="304"/>
      <c r="E16" s="304"/>
      <c r="F16" s="305"/>
    </row>
    <row r="17" spans="1:13" ht="18.75" customHeight="1" x14ac:dyDescent="0.3">
      <c r="A17" s="306" t="s">
        <v>34</v>
      </c>
      <c r="B17" s="306"/>
      <c r="C17" s="306"/>
      <c r="D17" s="306"/>
      <c r="E17" s="306"/>
      <c r="F17" s="306"/>
    </row>
    <row r="18" spans="1:13" x14ac:dyDescent="0.3">
      <c r="B18" s="1" t="s">
        <v>5</v>
      </c>
    </row>
    <row r="19" spans="1:13" x14ac:dyDescent="0.3">
      <c r="B19" s="1" t="s">
        <v>115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21.929559999999999</v>
      </c>
      <c r="C29" s="60">
        <v>46.798920000000003</v>
      </c>
      <c r="D29" s="60">
        <v>49.318129999999996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46.798900000000003</v>
      </c>
      <c r="D30" s="60">
        <v>49.318109999999997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46.798879999999997</v>
      </c>
      <c r="D31" s="63">
        <v>49.318100000000001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21.929559999999999</v>
      </c>
      <c r="C33" s="66">
        <f>AVERAGE(C29:C32)</f>
        <v>46.798900000000003</v>
      </c>
      <c r="D33" s="66">
        <f>AVERAGE(D29:D32)</f>
        <v>49.318113333333336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24.869340000000005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27.388553333333338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1.1012979569756709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6" orientation="landscape" r:id="rId1"/>
  <headerFooter alignWithMargins="0">
    <oddHeader>&amp;LVer 1</oddHeader>
    <oddFooter>&amp;LNQCL/ADDO/014&amp;CPage &amp;P of &amp;N&amp;R&amp;D &amp;T</oddFooter>
  </headerFooter>
  <colBreaks count="1" manualBreakCount="1">
    <brk id="15" max="2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12" zoomScale="55" zoomScaleNormal="75" workbookViewId="0">
      <selection activeCell="H76" sqref="H7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09" t="s">
        <v>31</v>
      </c>
      <c r="B1" s="309"/>
      <c r="C1" s="309"/>
      <c r="D1" s="309"/>
      <c r="E1" s="309"/>
      <c r="F1" s="309"/>
      <c r="G1" s="309"/>
      <c r="H1" s="309"/>
    </row>
    <row r="2" spans="1:8" x14ac:dyDescent="0.25">
      <c r="A2" s="309"/>
      <c r="B2" s="309"/>
      <c r="C2" s="309"/>
      <c r="D2" s="309"/>
      <c r="E2" s="309"/>
      <c r="F2" s="309"/>
      <c r="G2" s="309"/>
      <c r="H2" s="309"/>
    </row>
    <row r="3" spans="1:8" x14ac:dyDescent="0.25">
      <c r="A3" s="309"/>
      <c r="B3" s="309"/>
      <c r="C3" s="309"/>
      <c r="D3" s="309"/>
      <c r="E3" s="309"/>
      <c r="F3" s="309"/>
      <c r="G3" s="309"/>
      <c r="H3" s="309"/>
    </row>
    <row r="4" spans="1:8" x14ac:dyDescent="0.25">
      <c r="A4" s="309"/>
      <c r="B4" s="309"/>
      <c r="C4" s="309"/>
      <c r="D4" s="309"/>
      <c r="E4" s="309"/>
      <c r="F4" s="309"/>
      <c r="G4" s="309"/>
      <c r="H4" s="309"/>
    </row>
    <row r="5" spans="1:8" x14ac:dyDescent="0.25">
      <c r="A5" s="309"/>
      <c r="B5" s="309"/>
      <c r="C5" s="309"/>
      <c r="D5" s="309"/>
      <c r="E5" s="309"/>
      <c r="F5" s="309"/>
      <c r="G5" s="309"/>
      <c r="H5" s="309"/>
    </row>
    <row r="6" spans="1:8" x14ac:dyDescent="0.25">
      <c r="A6" s="309"/>
      <c r="B6" s="309"/>
      <c r="C6" s="309"/>
      <c r="D6" s="309"/>
      <c r="E6" s="309"/>
      <c r="F6" s="309"/>
      <c r="G6" s="309"/>
      <c r="H6" s="309"/>
    </row>
    <row r="7" spans="1:8" x14ac:dyDescent="0.25">
      <c r="A7" s="309"/>
      <c r="B7" s="309"/>
      <c r="C7" s="309"/>
      <c r="D7" s="309"/>
      <c r="E7" s="309"/>
      <c r="F7" s="309"/>
      <c r="G7" s="309"/>
      <c r="H7" s="309"/>
    </row>
    <row r="8" spans="1:8" x14ac:dyDescent="0.25">
      <c r="A8" s="310" t="s">
        <v>32</v>
      </c>
      <c r="B8" s="310"/>
      <c r="C8" s="310"/>
      <c r="D8" s="310"/>
      <c r="E8" s="310"/>
      <c r="F8" s="310"/>
      <c r="G8" s="310"/>
      <c r="H8" s="310"/>
    </row>
    <row r="9" spans="1:8" x14ac:dyDescent="0.25">
      <c r="A9" s="310"/>
      <c r="B9" s="310"/>
      <c r="C9" s="310"/>
      <c r="D9" s="310"/>
      <c r="E9" s="310"/>
      <c r="F9" s="310"/>
      <c r="G9" s="310"/>
      <c r="H9" s="310"/>
    </row>
    <row r="10" spans="1:8" x14ac:dyDescent="0.25">
      <c r="A10" s="310"/>
      <c r="B10" s="310"/>
      <c r="C10" s="310"/>
      <c r="D10" s="310"/>
      <c r="E10" s="310"/>
      <c r="F10" s="310"/>
      <c r="G10" s="310"/>
      <c r="H10" s="310"/>
    </row>
    <row r="11" spans="1:8" x14ac:dyDescent="0.25">
      <c r="A11" s="310"/>
      <c r="B11" s="310"/>
      <c r="C11" s="310"/>
      <c r="D11" s="310"/>
      <c r="E11" s="310"/>
      <c r="F11" s="310"/>
      <c r="G11" s="310"/>
      <c r="H11" s="310"/>
    </row>
    <row r="12" spans="1:8" x14ac:dyDescent="0.25">
      <c r="A12" s="310"/>
      <c r="B12" s="310"/>
      <c r="C12" s="310"/>
      <c r="D12" s="310"/>
      <c r="E12" s="310"/>
      <c r="F12" s="310"/>
      <c r="G12" s="310"/>
      <c r="H12" s="310"/>
    </row>
    <row r="13" spans="1:8" x14ac:dyDescent="0.25">
      <c r="A13" s="310"/>
      <c r="B13" s="310"/>
      <c r="C13" s="310"/>
      <c r="D13" s="310"/>
      <c r="E13" s="310"/>
      <c r="F13" s="310"/>
      <c r="G13" s="310"/>
      <c r="H13" s="310"/>
    </row>
    <row r="14" spans="1:8" ht="19.5" customHeight="1" x14ac:dyDescent="0.25">
      <c r="A14" s="310"/>
      <c r="B14" s="310"/>
      <c r="C14" s="310"/>
      <c r="D14" s="310"/>
      <c r="E14" s="310"/>
      <c r="F14" s="310"/>
      <c r="G14" s="310"/>
      <c r="H14" s="310"/>
    </row>
    <row r="15" spans="1:8" ht="19.5" customHeight="1" x14ac:dyDescent="0.25"/>
    <row r="16" spans="1:8" ht="19.5" customHeight="1" x14ac:dyDescent="0.3">
      <c r="A16" s="303" t="s">
        <v>33</v>
      </c>
      <c r="B16" s="304"/>
      <c r="C16" s="304"/>
      <c r="D16" s="304"/>
      <c r="E16" s="304"/>
      <c r="F16" s="304"/>
      <c r="G16" s="304"/>
      <c r="H16" s="305"/>
    </row>
    <row r="17" spans="1:12" ht="20.25" customHeight="1" x14ac:dyDescent="0.25">
      <c r="A17" s="311" t="s">
        <v>46</v>
      </c>
      <c r="B17" s="311"/>
      <c r="C17" s="311"/>
      <c r="D17" s="311"/>
      <c r="E17" s="311"/>
      <c r="F17" s="311"/>
      <c r="G17" s="311"/>
      <c r="H17" s="311"/>
    </row>
    <row r="18" spans="1:12" ht="26.25" customHeight="1" x14ac:dyDescent="0.4">
      <c r="A18" s="111" t="s">
        <v>35</v>
      </c>
      <c r="B18" s="312" t="s">
        <v>5</v>
      </c>
      <c r="C18" s="312"/>
    </row>
    <row r="19" spans="1:12" ht="26.25" customHeight="1" x14ac:dyDescent="0.4">
      <c r="A19" s="111" t="s">
        <v>36</v>
      </c>
      <c r="B19" s="213" t="s">
        <v>115</v>
      </c>
      <c r="C19" s="236">
        <v>23</v>
      </c>
    </row>
    <row r="20" spans="1:12" ht="26.25" customHeight="1" x14ac:dyDescent="0.4">
      <c r="A20" s="111" t="s">
        <v>37</v>
      </c>
      <c r="B20" s="239" t="s">
        <v>9</v>
      </c>
      <c r="C20" s="214"/>
    </row>
    <row r="21" spans="1:12" ht="26.25" customHeight="1" x14ac:dyDescent="0.4">
      <c r="A21" s="111" t="s">
        <v>38</v>
      </c>
      <c r="B21" s="332" t="s">
        <v>11</v>
      </c>
      <c r="C21" s="332"/>
      <c r="D21" s="332"/>
      <c r="E21" s="332"/>
      <c r="F21" s="332"/>
      <c r="G21" s="332"/>
      <c r="H21" s="332"/>
      <c r="I21" s="238"/>
    </row>
    <row r="22" spans="1:12" ht="26.25" customHeight="1" x14ac:dyDescent="0.4">
      <c r="A22" s="111" t="s">
        <v>39</v>
      </c>
      <c r="B22" s="215"/>
      <c r="C22" s="214"/>
      <c r="D22" s="214"/>
      <c r="E22" s="214"/>
      <c r="F22" s="214"/>
      <c r="G22" s="214"/>
      <c r="H22" s="214"/>
      <c r="I22" s="214"/>
    </row>
    <row r="23" spans="1:12" ht="26.25" customHeight="1" x14ac:dyDescent="0.4">
      <c r="A23" s="111" t="s">
        <v>40</v>
      </c>
      <c r="B23" s="215"/>
      <c r="C23" s="214"/>
      <c r="D23" s="214"/>
      <c r="E23" s="214"/>
      <c r="F23" s="214"/>
      <c r="G23" s="214"/>
      <c r="H23" s="214"/>
      <c r="I23" s="214"/>
    </row>
    <row r="24" spans="1:12" ht="18.75" x14ac:dyDescent="0.3">
      <c r="A24" s="111"/>
      <c r="B24" s="113"/>
    </row>
    <row r="25" spans="1:12" ht="18.75" x14ac:dyDescent="0.3">
      <c r="B25" s="113"/>
    </row>
    <row r="26" spans="1:12" ht="18.75" x14ac:dyDescent="0.3">
      <c r="A26" s="109" t="s">
        <v>1</v>
      </c>
      <c r="B26" s="313" t="s">
        <v>47</v>
      </c>
      <c r="C26" s="313"/>
      <c r="D26" s="313"/>
      <c r="E26" s="313"/>
      <c r="F26" s="313"/>
      <c r="G26" s="313"/>
      <c r="H26" s="313"/>
    </row>
    <row r="27" spans="1:12" ht="26.25" customHeight="1" x14ac:dyDescent="0.4">
      <c r="A27" s="114" t="s">
        <v>4</v>
      </c>
      <c r="B27" s="312" t="s">
        <v>48</v>
      </c>
      <c r="C27" s="312"/>
    </row>
    <row r="28" spans="1:12" ht="26.25" customHeight="1" x14ac:dyDescent="0.4">
      <c r="A28" s="116" t="s">
        <v>49</v>
      </c>
      <c r="B28" s="332" t="s">
        <v>114</v>
      </c>
      <c r="C28" s="332"/>
    </row>
    <row r="29" spans="1:12" ht="27" customHeight="1" x14ac:dyDescent="0.4">
      <c r="A29" s="116" t="s">
        <v>6</v>
      </c>
      <c r="B29" s="212">
        <v>87.84</v>
      </c>
    </row>
    <row r="30" spans="1:12" s="8" customFormat="1" ht="27" customHeight="1" x14ac:dyDescent="0.4">
      <c r="A30" s="116" t="s">
        <v>50</v>
      </c>
      <c r="B30" s="211">
        <v>0</v>
      </c>
      <c r="C30" s="314" t="s">
        <v>51</v>
      </c>
      <c r="D30" s="315"/>
      <c r="E30" s="315"/>
      <c r="F30" s="315"/>
      <c r="G30" s="315"/>
      <c r="H30" s="316"/>
      <c r="I30" s="118"/>
      <c r="J30" s="118"/>
      <c r="K30" s="118"/>
      <c r="L30" s="118"/>
    </row>
    <row r="31" spans="1:12" s="8" customFormat="1" ht="19.5" customHeight="1" x14ac:dyDescent="0.3">
      <c r="A31" s="116" t="s">
        <v>52</v>
      </c>
      <c r="B31" s="115">
        <f>B29-B30</f>
        <v>87.84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 x14ac:dyDescent="0.4">
      <c r="A32" s="116" t="s">
        <v>53</v>
      </c>
      <c r="B32" s="232">
        <v>1</v>
      </c>
      <c r="C32" s="317" t="s">
        <v>54</v>
      </c>
      <c r="D32" s="318"/>
      <c r="E32" s="318"/>
      <c r="F32" s="318"/>
      <c r="G32" s="318"/>
      <c r="H32" s="319"/>
      <c r="I32" s="118"/>
      <c r="J32" s="118"/>
      <c r="K32" s="118"/>
      <c r="L32" s="118"/>
    </row>
    <row r="33" spans="1:14" s="8" customFormat="1" ht="27" customHeight="1" x14ac:dyDescent="0.4">
      <c r="A33" s="116" t="s">
        <v>55</v>
      </c>
      <c r="B33" s="232">
        <v>1</v>
      </c>
      <c r="C33" s="317" t="s">
        <v>56</v>
      </c>
      <c r="D33" s="318"/>
      <c r="E33" s="318"/>
      <c r="F33" s="318"/>
      <c r="G33" s="318"/>
      <c r="H33" s="319"/>
      <c r="I33" s="118"/>
      <c r="J33" s="118"/>
      <c r="K33" s="118"/>
      <c r="L33" s="122"/>
      <c r="M33" s="122"/>
      <c r="N33" s="123"/>
    </row>
    <row r="34" spans="1:14" s="8" customFormat="1" ht="17.25" customHeight="1" x14ac:dyDescent="0.3">
      <c r="A34" s="116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 x14ac:dyDescent="0.3">
      <c r="A35" s="116" t="s">
        <v>57</v>
      </c>
      <c r="B35" s="125">
        <f>B32/B33</f>
        <v>1</v>
      </c>
      <c r="C35" s="110" t="s">
        <v>58</v>
      </c>
      <c r="D35" s="110"/>
      <c r="E35" s="110"/>
      <c r="F35" s="110"/>
      <c r="G35" s="110"/>
      <c r="H35" s="110"/>
      <c r="I35" s="118"/>
      <c r="J35" s="118"/>
      <c r="K35" s="118"/>
      <c r="L35" s="122"/>
      <c r="M35" s="122"/>
      <c r="N35" s="123"/>
    </row>
    <row r="36" spans="1:14" s="8" customFormat="1" ht="19.5" customHeight="1" x14ac:dyDescent="0.3">
      <c r="A36" s="116"/>
      <c r="B36" s="115"/>
      <c r="H36" s="110"/>
      <c r="I36" s="118"/>
      <c r="J36" s="118"/>
      <c r="K36" s="118"/>
      <c r="L36" s="122"/>
      <c r="M36" s="122"/>
      <c r="N36" s="123"/>
    </row>
    <row r="37" spans="1:14" s="8" customFormat="1" ht="27" customHeight="1" x14ac:dyDescent="0.4">
      <c r="A37" s="126" t="s">
        <v>59</v>
      </c>
      <c r="B37" s="216">
        <v>25</v>
      </c>
      <c r="C37" s="110"/>
      <c r="D37" s="320" t="s">
        <v>60</v>
      </c>
      <c r="E37" s="321"/>
      <c r="F37" s="172" t="s">
        <v>61</v>
      </c>
      <c r="G37" s="173"/>
      <c r="J37" s="118"/>
      <c r="K37" s="118"/>
      <c r="L37" s="122"/>
      <c r="M37" s="122"/>
      <c r="N37" s="123"/>
    </row>
    <row r="38" spans="1:14" s="8" customFormat="1" ht="26.25" customHeight="1" x14ac:dyDescent="0.4">
      <c r="A38" s="127" t="s">
        <v>62</v>
      </c>
      <c r="B38" s="217">
        <v>1</v>
      </c>
      <c r="C38" s="129" t="s">
        <v>63</v>
      </c>
      <c r="D38" s="130" t="s">
        <v>64</v>
      </c>
      <c r="E38" s="162" t="s">
        <v>65</v>
      </c>
      <c r="F38" s="130" t="s">
        <v>64</v>
      </c>
      <c r="G38" s="131" t="s">
        <v>65</v>
      </c>
      <c r="J38" s="118"/>
      <c r="K38" s="118"/>
      <c r="L38" s="122"/>
      <c r="M38" s="122"/>
      <c r="N38" s="123"/>
    </row>
    <row r="39" spans="1:14" s="8" customFormat="1" ht="26.25" customHeight="1" x14ac:dyDescent="0.4">
      <c r="A39" s="127" t="s">
        <v>66</v>
      </c>
      <c r="B39" s="217">
        <v>1</v>
      </c>
      <c r="C39" s="132">
        <v>1</v>
      </c>
      <c r="D39" s="218">
        <v>271051529</v>
      </c>
      <c r="E39" s="176">
        <f>IF(ISBLANK(D39),"-",$D$49/$D$46*D39)</f>
        <v>325042989.8557899</v>
      </c>
      <c r="F39" s="218">
        <v>287570853</v>
      </c>
      <c r="G39" s="168">
        <f>IF(ISBLANK(F39),"-",$D$49/$F$46*F39)</f>
        <v>332816296.6429829</v>
      </c>
      <c r="J39" s="118"/>
      <c r="K39" s="118"/>
      <c r="L39" s="122"/>
      <c r="M39" s="122"/>
      <c r="N39" s="123"/>
    </row>
    <row r="40" spans="1:14" s="8" customFormat="1" ht="26.25" customHeight="1" x14ac:dyDescent="0.4">
      <c r="A40" s="127" t="s">
        <v>67</v>
      </c>
      <c r="B40" s="217">
        <v>1</v>
      </c>
      <c r="C40" s="128">
        <v>2</v>
      </c>
      <c r="D40" s="219">
        <v>270175514</v>
      </c>
      <c r="E40" s="177">
        <f>IF(ISBLANK(D40),"-",$D$49/$D$46*D40)</f>
        <v>323992479.14364219</v>
      </c>
      <c r="F40" s="219">
        <v>286058779</v>
      </c>
      <c r="G40" s="169">
        <f>IF(ISBLANK(F40),"-",$D$49/$F$46*F40)</f>
        <v>331066317.93797785</v>
      </c>
      <c r="J40" s="118"/>
      <c r="K40" s="118"/>
      <c r="L40" s="122"/>
      <c r="M40" s="122"/>
      <c r="N40" s="123"/>
    </row>
    <row r="41" spans="1:14" ht="26.25" customHeight="1" x14ac:dyDescent="0.4">
      <c r="A41" s="127" t="s">
        <v>68</v>
      </c>
      <c r="B41" s="217">
        <v>1</v>
      </c>
      <c r="C41" s="128">
        <v>3</v>
      </c>
      <c r="D41" s="219">
        <v>270488298</v>
      </c>
      <c r="E41" s="177">
        <f>IF(ISBLANK(D41),"-",$D$49/$D$46*D41)</f>
        <v>324367567.40421808</v>
      </c>
      <c r="F41" s="219">
        <v>287987463</v>
      </c>
      <c r="G41" s="169">
        <f>IF(ISBLANK(F41),"-",$D$49/$F$46*F41)</f>
        <v>333298454.67776966</v>
      </c>
      <c r="L41" s="122"/>
      <c r="M41" s="122"/>
      <c r="N41" s="133"/>
    </row>
    <row r="42" spans="1:14" ht="26.25" customHeight="1" x14ac:dyDescent="0.4">
      <c r="A42" s="127" t="s">
        <v>69</v>
      </c>
      <c r="B42" s="217">
        <v>1</v>
      </c>
      <c r="C42" s="134">
        <v>4</v>
      </c>
      <c r="D42" s="220"/>
      <c r="E42" s="178" t="str">
        <f>IF(ISBLANK(D42),"-",$D$49/$D$46*D42)</f>
        <v>-</v>
      </c>
      <c r="F42" s="220"/>
      <c r="G42" s="170" t="str">
        <f>IF(ISBLANK(F42),"-",$D$49/$F$46*F42)</f>
        <v>-</v>
      </c>
      <c r="L42" s="122"/>
      <c r="M42" s="122"/>
      <c r="N42" s="133"/>
    </row>
    <row r="43" spans="1:14" ht="27" customHeight="1" x14ac:dyDescent="0.4">
      <c r="A43" s="127" t="s">
        <v>70</v>
      </c>
      <c r="B43" s="217">
        <v>1</v>
      </c>
      <c r="C43" s="135" t="s">
        <v>71</v>
      </c>
      <c r="D43" s="197">
        <f>AVERAGE(D39:D42)</f>
        <v>270571780.33333331</v>
      </c>
      <c r="E43" s="158">
        <f>AVERAGE(E39:E42)</f>
        <v>324467678.80121672</v>
      </c>
      <c r="F43" s="136">
        <f>AVERAGE(F39:F42)</f>
        <v>287205698.33333331</v>
      </c>
      <c r="G43" s="137">
        <f>AVERAGE(G39:G42)</f>
        <v>332393689.75291014</v>
      </c>
    </row>
    <row r="44" spans="1:14" ht="26.25" customHeight="1" x14ac:dyDescent="0.4">
      <c r="A44" s="127" t="s">
        <v>72</v>
      </c>
      <c r="B44" s="212">
        <v>1</v>
      </c>
      <c r="C44" s="198" t="s">
        <v>73</v>
      </c>
      <c r="D44" s="222">
        <v>28.48</v>
      </c>
      <c r="E44" s="133"/>
      <c r="F44" s="221">
        <v>29.51</v>
      </c>
      <c r="G44" s="174"/>
    </row>
    <row r="45" spans="1:14" ht="26.25" customHeight="1" x14ac:dyDescent="0.4">
      <c r="A45" s="127" t="s">
        <v>74</v>
      </c>
      <c r="B45" s="212">
        <v>1</v>
      </c>
      <c r="C45" s="199" t="s">
        <v>75</v>
      </c>
      <c r="D45" s="200">
        <f>D44*$B$35</f>
        <v>28.48</v>
      </c>
      <c r="E45" s="139"/>
      <c r="F45" s="138">
        <f>F44*$B$35</f>
        <v>29.51</v>
      </c>
      <c r="G45" s="141"/>
    </row>
    <row r="46" spans="1:14" ht="19.5" customHeight="1" x14ac:dyDescent="0.3">
      <c r="A46" s="127" t="s">
        <v>76</v>
      </c>
      <c r="B46" s="196">
        <f>(B45/B44)*(B43/B42)*(B41/B40)*(B39/B38)*B37</f>
        <v>25</v>
      </c>
      <c r="C46" s="199" t="s">
        <v>77</v>
      </c>
      <c r="D46" s="201">
        <f>D45*$B$31/100</f>
        <v>25.016832000000001</v>
      </c>
      <c r="E46" s="141"/>
      <c r="F46" s="140">
        <f>F45*$B$31/100</f>
        <v>25.921584000000003</v>
      </c>
      <c r="G46" s="141"/>
    </row>
    <row r="47" spans="1:14" ht="19.5" customHeight="1" x14ac:dyDescent="0.3">
      <c r="A47" s="322" t="s">
        <v>78</v>
      </c>
      <c r="B47" s="330"/>
      <c r="C47" s="199" t="s">
        <v>79</v>
      </c>
      <c r="D47" s="200">
        <f>D46/$B$46</f>
        <v>1.00067328</v>
      </c>
      <c r="E47" s="141"/>
      <c r="F47" s="142">
        <f>F46/$B$46</f>
        <v>1.0368633600000001</v>
      </c>
      <c r="G47" s="141"/>
    </row>
    <row r="48" spans="1:14" ht="27" customHeight="1" x14ac:dyDescent="0.4">
      <c r="A48" s="324"/>
      <c r="B48" s="331"/>
      <c r="C48" s="199" t="s">
        <v>80</v>
      </c>
      <c r="D48" s="223">
        <v>1.2</v>
      </c>
      <c r="E48" s="174"/>
      <c r="F48" s="174"/>
      <c r="G48" s="174"/>
    </row>
    <row r="49" spans="1:12" ht="18.75" x14ac:dyDescent="0.3">
      <c r="C49" s="199" t="s">
        <v>81</v>
      </c>
      <c r="D49" s="201">
        <f>D48*$B$46</f>
        <v>30</v>
      </c>
      <c r="E49" s="141"/>
      <c r="F49" s="141"/>
      <c r="G49" s="141"/>
    </row>
    <row r="50" spans="1:12" ht="19.5" customHeight="1" x14ac:dyDescent="0.3">
      <c r="C50" s="202" t="s">
        <v>82</v>
      </c>
      <c r="D50" s="203">
        <f>D49/B35</f>
        <v>30</v>
      </c>
      <c r="E50" s="160"/>
      <c r="F50" s="160"/>
      <c r="G50" s="160"/>
    </row>
    <row r="51" spans="1:12" ht="18.75" x14ac:dyDescent="0.3">
      <c r="C51" s="204" t="s">
        <v>83</v>
      </c>
      <c r="D51" s="205">
        <f>AVERAGE(E39:E42,G39:G42)</f>
        <v>328430684.27706343</v>
      </c>
      <c r="E51" s="159"/>
      <c r="F51" s="159"/>
      <c r="G51" s="159"/>
    </row>
    <row r="52" spans="1:12" ht="18.75" x14ac:dyDescent="0.3">
      <c r="C52" s="143" t="s">
        <v>84</v>
      </c>
      <c r="D52" s="146">
        <f>STDEV(E39:E42,G39:G42)/D51</f>
        <v>1.3449422021610364E-2</v>
      </c>
      <c r="E52" s="139"/>
      <c r="F52" s="139"/>
      <c r="G52" s="139"/>
    </row>
    <row r="53" spans="1:12" ht="19.5" customHeight="1" x14ac:dyDescent="0.3">
      <c r="C53" s="144" t="s">
        <v>20</v>
      </c>
      <c r="D53" s="147">
        <f>COUNT(E39:E42,G39:G42)</f>
        <v>6</v>
      </c>
      <c r="E53" s="139"/>
      <c r="F53" s="139"/>
      <c r="G53" s="139"/>
    </row>
    <row r="55" spans="1:12" ht="18.75" x14ac:dyDescent="0.3">
      <c r="A55" s="109" t="s">
        <v>1</v>
      </c>
      <c r="B55" s="148" t="s">
        <v>85</v>
      </c>
    </row>
    <row r="56" spans="1:12" ht="18.75" x14ac:dyDescent="0.3">
      <c r="A56" s="110" t="s">
        <v>86</v>
      </c>
      <c r="B56" s="112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207" t="s">
        <v>87</v>
      </c>
      <c r="B57" s="224">
        <v>5</v>
      </c>
      <c r="C57" s="187" t="s">
        <v>88</v>
      </c>
      <c r="D57" s="225">
        <v>125</v>
      </c>
      <c r="E57" s="187" t="str">
        <f>B20</f>
        <v>Amoxicillin Trihydrate BP</v>
      </c>
    </row>
    <row r="58" spans="1:12" ht="18.75" x14ac:dyDescent="0.3">
      <c r="A58" s="112" t="s">
        <v>89</v>
      </c>
      <c r="B58" s="235">
        <f>RD!C39</f>
        <v>1.1012979569756709</v>
      </c>
    </row>
    <row r="59" spans="1:12" s="74" customFormat="1" ht="18.75" x14ac:dyDescent="0.3">
      <c r="A59" s="185" t="s">
        <v>90</v>
      </c>
      <c r="B59" s="186">
        <f>B57</f>
        <v>5</v>
      </c>
      <c r="C59" s="187" t="s">
        <v>91</v>
      </c>
      <c r="D59" s="208">
        <f>B58*B57</f>
        <v>5.5064897848783545</v>
      </c>
    </row>
    <row r="60" spans="1:12" ht="19.5" customHeight="1" x14ac:dyDescent="0.25"/>
    <row r="61" spans="1:12" s="8" customFormat="1" ht="27" customHeight="1" thickBot="1" x14ac:dyDescent="0.45">
      <c r="A61" s="126" t="s">
        <v>92</v>
      </c>
      <c r="B61" s="216">
        <v>50</v>
      </c>
      <c r="C61" s="110"/>
      <c r="D61" s="150" t="s">
        <v>93</v>
      </c>
      <c r="E61" s="149" t="s">
        <v>94</v>
      </c>
      <c r="F61" s="149" t="s">
        <v>64</v>
      </c>
      <c r="G61" s="149" t="s">
        <v>95</v>
      </c>
      <c r="H61" s="129" t="s">
        <v>96</v>
      </c>
      <c r="L61" s="118"/>
    </row>
    <row r="62" spans="1:12" s="8" customFormat="1" ht="24" customHeight="1" x14ac:dyDescent="0.4">
      <c r="A62" s="127" t="s">
        <v>97</v>
      </c>
      <c r="B62" s="217">
        <v>1</v>
      </c>
      <c r="C62" s="326" t="s">
        <v>98</v>
      </c>
      <c r="D62" s="334">
        <v>2.0820500000000002</v>
      </c>
      <c r="E62" s="180">
        <v>1</v>
      </c>
      <c r="F62" s="226">
        <v>166789768</v>
      </c>
      <c r="G62" s="192">
        <f>IF(ISBLANK(F62),"-",(F62/$D$51*$D$48*$B$70)*$D$59/$D$62)</f>
        <v>80.586188050576126</v>
      </c>
      <c r="H62" s="190">
        <f t="shared" ref="H62:H73" si="0">IF(ISBLANK(F62),"-",G62/$D$57)</f>
        <v>0.64468950440460904</v>
      </c>
      <c r="L62" s="118"/>
    </row>
    <row r="63" spans="1:12" s="8" customFormat="1" ht="26.25" customHeight="1" x14ac:dyDescent="0.4">
      <c r="A63" s="127" t="s">
        <v>99</v>
      </c>
      <c r="B63" s="217">
        <v>1</v>
      </c>
      <c r="C63" s="327"/>
      <c r="D63" s="335"/>
      <c r="E63" s="181">
        <v>2</v>
      </c>
      <c r="F63" s="219">
        <v>167412740</v>
      </c>
      <c r="G63" s="193">
        <f>IF(ISBLANK(F63),"-",(F63/$D$51*$D$48*$B$70)*$D$59/$D$62)</f>
        <v>80.887183365482045</v>
      </c>
      <c r="H63" s="190">
        <f t="shared" si="0"/>
        <v>0.64709746692385639</v>
      </c>
      <c r="L63" s="118"/>
    </row>
    <row r="64" spans="1:12" s="8" customFormat="1" ht="24.75" customHeight="1" x14ac:dyDescent="0.4">
      <c r="A64" s="127" t="s">
        <v>100</v>
      </c>
      <c r="B64" s="217">
        <v>1</v>
      </c>
      <c r="C64" s="327"/>
      <c r="D64" s="335"/>
      <c r="E64" s="181">
        <v>3</v>
      </c>
      <c r="F64" s="219">
        <v>169321335</v>
      </c>
      <c r="G64" s="193">
        <f>IF(ISBLANK(F64),"-",(F64/$D$51*$D$48*$B$70)*$D$59/$D$62)</f>
        <v>81.809340626246325</v>
      </c>
      <c r="H64" s="190">
        <f t="shared" si="0"/>
        <v>0.65447472500997061</v>
      </c>
      <c r="L64" s="118"/>
    </row>
    <row r="65" spans="1:11" ht="27" customHeight="1" thickBot="1" x14ac:dyDescent="0.45">
      <c r="A65" s="127" t="s">
        <v>101</v>
      </c>
      <c r="B65" s="217">
        <v>1</v>
      </c>
      <c r="C65" s="328"/>
      <c r="D65" s="336"/>
      <c r="E65" s="182">
        <v>4</v>
      </c>
      <c r="F65" s="227"/>
      <c r="G65" s="193" t="str">
        <f>IF(ISBLANK(F65),"-",(F65/$D$51*$D$48*$B$70)*$D$59/$D$62)</f>
        <v>-</v>
      </c>
      <c r="H65" s="190" t="str">
        <f t="shared" si="0"/>
        <v>-</v>
      </c>
    </row>
    <row r="66" spans="1:11" ht="24.75" customHeight="1" x14ac:dyDescent="0.4">
      <c r="A66" s="127" t="s">
        <v>102</v>
      </c>
      <c r="B66" s="217">
        <v>1</v>
      </c>
      <c r="C66" s="326" t="s">
        <v>103</v>
      </c>
      <c r="D66" s="334">
        <v>2.5022600000000002</v>
      </c>
      <c r="E66" s="151">
        <v>1</v>
      </c>
      <c r="F66" s="219">
        <v>214953943</v>
      </c>
      <c r="G66" s="192">
        <f>IF(ISBLANK(F66),"-",(F66/$D$51*$D$48*$B$70)*$D$59/$D$66)</f>
        <v>86.416235921210045</v>
      </c>
      <c r="H66" s="190">
        <f t="shared" si="0"/>
        <v>0.69132988736968037</v>
      </c>
    </row>
    <row r="67" spans="1:11" ht="23.25" customHeight="1" x14ac:dyDescent="0.4">
      <c r="A67" s="127" t="s">
        <v>104</v>
      </c>
      <c r="B67" s="217">
        <v>1</v>
      </c>
      <c r="C67" s="327"/>
      <c r="D67" s="335"/>
      <c r="E67" s="152">
        <v>2</v>
      </c>
      <c r="F67" s="219">
        <v>214657634</v>
      </c>
      <c r="G67" s="193">
        <f>IF(ISBLANK(F67),"-",(F67/$D$51*$D$48*$B$70)*$D$59/$D$66)</f>
        <v>86.297113154294451</v>
      </c>
      <c r="H67" s="190">
        <f t="shared" si="0"/>
        <v>0.69037690523435558</v>
      </c>
    </row>
    <row r="68" spans="1:11" ht="24.75" customHeight="1" x14ac:dyDescent="0.4">
      <c r="A68" s="127" t="s">
        <v>105</v>
      </c>
      <c r="B68" s="217">
        <v>1</v>
      </c>
      <c r="C68" s="327"/>
      <c r="D68" s="335"/>
      <c r="E68" s="152">
        <v>3</v>
      </c>
      <c r="F68" s="219">
        <v>213122290</v>
      </c>
      <c r="G68" s="193">
        <f>IF(ISBLANK(F68),"-",(F68/$D$51*$D$48*$B$70)*$D$59/$D$66)</f>
        <v>85.679870932670184</v>
      </c>
      <c r="H68" s="190">
        <f t="shared" si="0"/>
        <v>0.68543896746136146</v>
      </c>
    </row>
    <row r="69" spans="1:11" ht="27" customHeight="1" thickBot="1" x14ac:dyDescent="0.45">
      <c r="A69" s="127" t="s">
        <v>106</v>
      </c>
      <c r="B69" s="217">
        <v>1</v>
      </c>
      <c r="C69" s="328"/>
      <c r="D69" s="336"/>
      <c r="E69" s="153">
        <v>4</v>
      </c>
      <c r="F69" s="227"/>
      <c r="G69" s="194" t="str">
        <f>IF(ISBLANK(F69),"-",(F69/$D$51*$D$48*$B$70)*$D$59/$D$66)</f>
        <v>-</v>
      </c>
      <c r="H69" s="190" t="str">
        <f t="shared" si="0"/>
        <v>-</v>
      </c>
    </row>
    <row r="70" spans="1:11" ht="23.25" customHeight="1" x14ac:dyDescent="0.4">
      <c r="A70" s="127" t="s">
        <v>107</v>
      </c>
      <c r="B70" s="195">
        <f>(B69/B68)*(B67/B66)*(B65/B64)*(B63/B62)*B61</f>
        <v>50</v>
      </c>
      <c r="C70" s="326" t="s">
        <v>108</v>
      </c>
      <c r="D70" s="334">
        <v>2.2339899999999999</v>
      </c>
      <c r="E70" s="151">
        <v>1</v>
      </c>
      <c r="F70" s="226">
        <v>169158604</v>
      </c>
      <c r="G70" s="192">
        <f>IF(ISBLANK(F70),"-",(F70/$D$51*$D$48*$B$70)*$D$59/$D$70)</f>
        <v>76.171977561145638</v>
      </c>
      <c r="H70" s="190">
        <f t="shared" si="0"/>
        <v>0.60937582048916505</v>
      </c>
    </row>
    <row r="71" spans="1:11" ht="22.5" customHeight="1" thickBot="1" x14ac:dyDescent="0.45">
      <c r="A71" s="206" t="s">
        <v>109</v>
      </c>
      <c r="B71" s="228">
        <f>(D48*B70)/D57*D59</f>
        <v>2.6431150967416102</v>
      </c>
      <c r="C71" s="327"/>
      <c r="D71" s="335"/>
      <c r="E71" s="152">
        <v>2</v>
      </c>
      <c r="F71" s="219">
        <v>168896633</v>
      </c>
      <c r="G71" s="193">
        <f>IF(ISBLANK(F71),"-",(F71/$D$51*$D$48*$B$70)*$D$59/$D$70)</f>
        <v>76.054012239478212</v>
      </c>
      <c r="H71" s="190">
        <f t="shared" si="0"/>
        <v>0.60843209791582564</v>
      </c>
    </row>
    <row r="72" spans="1:11" ht="23.25" customHeight="1" x14ac:dyDescent="0.4">
      <c r="A72" s="322" t="s">
        <v>78</v>
      </c>
      <c r="B72" s="323"/>
      <c r="C72" s="327"/>
      <c r="D72" s="335"/>
      <c r="E72" s="152">
        <v>3</v>
      </c>
      <c r="F72" s="219">
        <v>169319150</v>
      </c>
      <c r="G72" s="193">
        <f>IF(ISBLANK(F72),"-",(F72/$D$51*$D$48*$B$70)*$D$59/$D$70)</f>
        <v>76.244271290346248</v>
      </c>
      <c r="H72" s="190">
        <f t="shared" si="0"/>
        <v>0.60995417032277</v>
      </c>
    </row>
    <row r="73" spans="1:11" ht="23.25" customHeight="1" x14ac:dyDescent="0.4">
      <c r="A73" s="324"/>
      <c r="B73" s="325"/>
      <c r="C73" s="329"/>
      <c r="D73" s="336"/>
      <c r="E73" s="153">
        <v>4</v>
      </c>
      <c r="F73" s="227"/>
      <c r="G73" s="194" t="str">
        <f>IF(ISBLANK(F73),"-",(F73/$D$51*$D$48*$B$70)*$D$59/$D$70)</f>
        <v>-</v>
      </c>
      <c r="H73" s="191" t="str">
        <f t="shared" si="0"/>
        <v>-</v>
      </c>
    </row>
    <row r="74" spans="1:11" ht="26.25" customHeight="1" x14ac:dyDescent="0.4">
      <c r="A74" s="154"/>
      <c r="B74" s="154"/>
      <c r="C74" s="154"/>
      <c r="D74" s="154"/>
      <c r="E74" s="154"/>
      <c r="F74" s="155"/>
      <c r="G74" s="145" t="s">
        <v>71</v>
      </c>
      <c r="H74" s="229">
        <f>AVERAGE(H62:H73)</f>
        <v>0.64901883834795493</v>
      </c>
    </row>
    <row r="75" spans="1:11" ht="26.25" customHeight="1" x14ac:dyDescent="0.4">
      <c r="C75" s="154"/>
      <c r="D75" s="154"/>
      <c r="E75" s="154"/>
      <c r="F75" s="155"/>
      <c r="G75" s="143" t="s">
        <v>84</v>
      </c>
      <c r="H75" s="230">
        <f>STDEV(H62:H73)/H74</f>
        <v>5.3441788369068606E-2</v>
      </c>
    </row>
    <row r="76" spans="1:11" ht="27" customHeight="1" x14ac:dyDescent="0.4">
      <c r="A76" s="154"/>
      <c r="B76" s="154"/>
      <c r="C76" s="155"/>
      <c r="D76" s="156"/>
      <c r="E76" s="156"/>
      <c r="F76" s="155"/>
      <c r="G76" s="144" t="s">
        <v>20</v>
      </c>
      <c r="H76" s="231">
        <f>COUNT(H62:H73)</f>
        <v>9</v>
      </c>
    </row>
    <row r="77" spans="1:11" ht="18.75" x14ac:dyDescent="0.3">
      <c r="A77" s="154"/>
      <c r="B77" s="154"/>
      <c r="C77" s="155"/>
      <c r="D77" s="156"/>
      <c r="E77" s="156"/>
      <c r="F77" s="156"/>
      <c r="G77" s="156"/>
      <c r="H77" s="155"/>
      <c r="I77" s="157"/>
      <c r="J77" s="161"/>
      <c r="K77" s="175"/>
    </row>
    <row r="78" spans="1:11" ht="26.25" customHeight="1" x14ac:dyDescent="0.4">
      <c r="A78" s="114" t="s">
        <v>110</v>
      </c>
      <c r="B78" s="233" t="s">
        <v>111</v>
      </c>
      <c r="C78" s="313" t="str">
        <f>B20</f>
        <v>Amoxicillin Trihydrate BP</v>
      </c>
      <c r="D78" s="313"/>
      <c r="E78" s="179" t="s">
        <v>112</v>
      </c>
      <c r="F78" s="179"/>
      <c r="G78" s="234">
        <f>H74</f>
        <v>0.64901883834795493</v>
      </c>
      <c r="H78" s="155"/>
      <c r="I78" s="157"/>
      <c r="J78" s="161"/>
      <c r="K78" s="175"/>
    </row>
    <row r="79" spans="1:11" ht="19.5" customHeight="1" x14ac:dyDescent="0.3">
      <c r="A79" s="165"/>
      <c r="B79" s="166"/>
      <c r="C79" s="167"/>
      <c r="D79" s="167"/>
      <c r="E79" s="166"/>
      <c r="F79" s="166"/>
      <c r="G79" s="166"/>
      <c r="H79" s="166"/>
    </row>
    <row r="80" spans="1:11" ht="18.75" x14ac:dyDescent="0.3">
      <c r="A80" s="109" t="s">
        <v>1</v>
      </c>
      <c r="B80" s="313" t="s">
        <v>113</v>
      </c>
      <c r="C80" s="313"/>
      <c r="D80" s="313"/>
      <c r="E80" s="313"/>
      <c r="F80" s="313"/>
      <c r="G80" s="313"/>
      <c r="H80" s="313"/>
    </row>
    <row r="81" spans="1:8" ht="26.25" customHeight="1" x14ac:dyDescent="0.4">
      <c r="A81" s="114" t="s">
        <v>4</v>
      </c>
      <c r="B81" s="312" t="s">
        <v>48</v>
      </c>
      <c r="C81" s="312"/>
    </row>
    <row r="82" spans="1:8" ht="26.25" customHeight="1" x14ac:dyDescent="0.4">
      <c r="A82" s="116" t="s">
        <v>49</v>
      </c>
      <c r="B82" s="332" t="str">
        <f>B28</f>
        <v>NQCL-WRS-A1-3</v>
      </c>
      <c r="C82" s="332"/>
    </row>
    <row r="83" spans="1:8" ht="27" customHeight="1" x14ac:dyDescent="0.4">
      <c r="A83" s="116" t="s">
        <v>6</v>
      </c>
      <c r="B83" s="212">
        <v>87.84</v>
      </c>
    </row>
    <row r="84" spans="1:8" ht="27" customHeight="1" x14ac:dyDescent="0.4">
      <c r="A84" s="116" t="s">
        <v>50</v>
      </c>
      <c r="B84" s="211">
        <v>0</v>
      </c>
      <c r="C84" s="314" t="s">
        <v>51</v>
      </c>
      <c r="D84" s="315"/>
      <c r="E84" s="315"/>
      <c r="F84" s="315"/>
      <c r="G84" s="315"/>
      <c r="H84" s="316"/>
    </row>
    <row r="85" spans="1:8" ht="19.5" customHeight="1" x14ac:dyDescent="0.3">
      <c r="A85" s="116" t="s">
        <v>52</v>
      </c>
      <c r="B85" s="115">
        <f>B83-B84</f>
        <v>87.84</v>
      </c>
      <c r="C85" s="119"/>
      <c r="D85" s="119"/>
      <c r="E85" s="119"/>
      <c r="F85" s="119"/>
      <c r="G85" s="119"/>
      <c r="H85" s="120"/>
    </row>
    <row r="86" spans="1:8" ht="27" customHeight="1" x14ac:dyDescent="0.4">
      <c r="A86" s="116" t="s">
        <v>53</v>
      </c>
      <c r="B86" s="232">
        <v>1</v>
      </c>
      <c r="C86" s="317" t="s">
        <v>54</v>
      </c>
      <c r="D86" s="318"/>
      <c r="E86" s="318"/>
      <c r="F86" s="318"/>
      <c r="G86" s="318"/>
      <c r="H86" s="319"/>
    </row>
    <row r="87" spans="1:8" ht="27" customHeight="1" x14ac:dyDescent="0.4">
      <c r="A87" s="116" t="s">
        <v>55</v>
      </c>
      <c r="B87" s="232">
        <v>1</v>
      </c>
      <c r="C87" s="317" t="s">
        <v>56</v>
      </c>
      <c r="D87" s="318"/>
      <c r="E87" s="318"/>
      <c r="F87" s="318"/>
      <c r="G87" s="318"/>
      <c r="H87" s="319"/>
    </row>
    <row r="88" spans="1:8" ht="18.75" x14ac:dyDescent="0.3">
      <c r="A88" s="116"/>
      <c r="B88" s="121"/>
      <c r="C88" s="124"/>
      <c r="D88" s="124"/>
      <c r="E88" s="124"/>
      <c r="F88" s="124"/>
      <c r="G88" s="124"/>
      <c r="H88" s="124"/>
    </row>
    <row r="89" spans="1:8" ht="18.75" x14ac:dyDescent="0.3">
      <c r="A89" s="116" t="s">
        <v>57</v>
      </c>
      <c r="B89" s="125">
        <f>B86/B87</f>
        <v>1</v>
      </c>
      <c r="C89" s="110" t="s">
        <v>58</v>
      </c>
    </row>
    <row r="90" spans="1:8" ht="19.5" customHeight="1" x14ac:dyDescent="0.3">
      <c r="A90" s="116"/>
      <c r="B90" s="115"/>
      <c r="C90" s="117"/>
      <c r="D90" s="117"/>
      <c r="E90" s="117"/>
      <c r="F90" s="117"/>
      <c r="G90" s="117"/>
    </row>
    <row r="91" spans="1:8" ht="27" customHeight="1" x14ac:dyDescent="0.4">
      <c r="A91" s="126" t="s">
        <v>59</v>
      </c>
      <c r="B91" s="216">
        <v>25</v>
      </c>
      <c r="D91" s="320" t="s">
        <v>60</v>
      </c>
      <c r="E91" s="333"/>
      <c r="F91" s="172" t="s">
        <v>61</v>
      </c>
      <c r="G91" s="173"/>
      <c r="H91" s="117"/>
    </row>
    <row r="92" spans="1:8" ht="26.25" customHeight="1" x14ac:dyDescent="0.4">
      <c r="A92" s="127" t="s">
        <v>62</v>
      </c>
      <c r="B92" s="217">
        <v>1</v>
      </c>
      <c r="C92" s="129" t="s">
        <v>63</v>
      </c>
      <c r="D92" s="130" t="s">
        <v>64</v>
      </c>
      <c r="E92" s="131" t="s">
        <v>65</v>
      </c>
      <c r="F92" s="130" t="s">
        <v>64</v>
      </c>
      <c r="G92" s="131" t="s">
        <v>65</v>
      </c>
      <c r="H92" s="117"/>
    </row>
    <row r="93" spans="1:8" ht="26.25" customHeight="1" x14ac:dyDescent="0.4">
      <c r="A93" s="127" t="s">
        <v>66</v>
      </c>
      <c r="B93" s="217">
        <v>1</v>
      </c>
      <c r="C93" s="132">
        <v>1</v>
      </c>
      <c r="D93" s="218">
        <v>271051529</v>
      </c>
      <c r="E93" s="168">
        <f>IF(ISBLANK(D93),"-",$D$103/$D$100*D93)</f>
        <v>325042989.8557899</v>
      </c>
      <c r="F93" s="218">
        <v>287570853</v>
      </c>
      <c r="G93" s="168">
        <f>IF(ISBLANK(F93),"-",$D$103/$F$100*F93)</f>
        <v>332816296.6429829</v>
      </c>
      <c r="H93" s="117"/>
    </row>
    <row r="94" spans="1:8" ht="26.25" customHeight="1" x14ac:dyDescent="0.4">
      <c r="A94" s="127" t="s">
        <v>67</v>
      </c>
      <c r="B94" s="217">
        <v>1</v>
      </c>
      <c r="C94" s="128">
        <v>2</v>
      </c>
      <c r="D94" s="219">
        <v>270175514</v>
      </c>
      <c r="E94" s="169">
        <f>IF(ISBLANK(D94),"-",$D$103/$D$100*D94)</f>
        <v>323992479.14364219</v>
      </c>
      <c r="F94" s="219">
        <v>286058779</v>
      </c>
      <c r="G94" s="169">
        <f>IF(ISBLANK(F94),"-",$D$103/$F$100*F94)</f>
        <v>331066317.93797785</v>
      </c>
      <c r="H94" s="117"/>
    </row>
    <row r="95" spans="1:8" ht="26.25" customHeight="1" x14ac:dyDescent="0.4">
      <c r="A95" s="127" t="s">
        <v>68</v>
      </c>
      <c r="B95" s="217">
        <v>1</v>
      </c>
      <c r="C95" s="128">
        <v>3</v>
      </c>
      <c r="D95" s="219">
        <v>270488298</v>
      </c>
      <c r="E95" s="169">
        <f>IF(ISBLANK(D95),"-",$D$103/$D$100*D95)</f>
        <v>324367567.40421808</v>
      </c>
      <c r="F95" s="219">
        <v>287987463</v>
      </c>
      <c r="G95" s="169">
        <f>IF(ISBLANK(F95),"-",$D$103/$F$100*F95)</f>
        <v>333298454.67776966</v>
      </c>
    </row>
    <row r="96" spans="1:8" ht="26.25" customHeight="1" x14ac:dyDescent="0.4">
      <c r="A96" s="127" t="s">
        <v>69</v>
      </c>
      <c r="B96" s="217">
        <v>1</v>
      </c>
      <c r="C96" s="134">
        <v>4</v>
      </c>
      <c r="D96" s="220"/>
      <c r="E96" s="170" t="str">
        <f>IF(ISBLANK(D96),"-",$D$103/$D$100*D96)</f>
        <v>-</v>
      </c>
      <c r="F96" s="220"/>
      <c r="G96" s="170" t="str">
        <f>IF(ISBLANK(F96),"-",$D$103/$F$100*F96)</f>
        <v>-</v>
      </c>
    </row>
    <row r="97" spans="1:7" ht="27" customHeight="1" x14ac:dyDescent="0.4">
      <c r="A97" s="127" t="s">
        <v>70</v>
      </c>
      <c r="B97" s="217">
        <v>1</v>
      </c>
      <c r="C97" s="135" t="s">
        <v>71</v>
      </c>
      <c r="D97" s="136">
        <f>AVERAGE(D93:D96)</f>
        <v>270571780.33333331</v>
      </c>
      <c r="E97" s="137">
        <f>AVERAGE(E93:E96)</f>
        <v>324467678.80121672</v>
      </c>
      <c r="F97" s="136">
        <f>AVERAGE(F93:F96)</f>
        <v>287205698.33333331</v>
      </c>
      <c r="G97" s="137">
        <f>AVERAGE(G93:G96)</f>
        <v>332393689.75291014</v>
      </c>
    </row>
    <row r="98" spans="1:7" ht="26.25" customHeight="1" x14ac:dyDescent="0.4">
      <c r="A98" s="127" t="s">
        <v>72</v>
      </c>
      <c r="B98" s="212">
        <v>1</v>
      </c>
      <c r="C98" s="198" t="s">
        <v>73</v>
      </c>
      <c r="D98" s="222">
        <v>28.48</v>
      </c>
      <c r="E98" s="133"/>
      <c r="F98" s="221">
        <v>29.51</v>
      </c>
      <c r="G98" s="174"/>
    </row>
    <row r="99" spans="1:7" ht="26.25" customHeight="1" x14ac:dyDescent="0.4">
      <c r="A99" s="127" t="s">
        <v>74</v>
      </c>
      <c r="B99" s="212">
        <v>1</v>
      </c>
      <c r="C99" s="199" t="s">
        <v>75</v>
      </c>
      <c r="D99" s="200">
        <f>D98*$B$89</f>
        <v>28.48</v>
      </c>
      <c r="E99" s="139"/>
      <c r="F99" s="138">
        <f>F98*$B$89</f>
        <v>29.51</v>
      </c>
      <c r="G99" s="141"/>
    </row>
    <row r="100" spans="1:7" ht="19.5" customHeight="1" x14ac:dyDescent="0.3">
      <c r="A100" s="127" t="s">
        <v>76</v>
      </c>
      <c r="B100" s="196">
        <f>(B99/B98)*(B97/B96)*(B95/B94)*(B93/B92)*B91</f>
        <v>25</v>
      </c>
      <c r="C100" s="199" t="s">
        <v>77</v>
      </c>
      <c r="D100" s="201">
        <f>D99*$B$85/100</f>
        <v>25.016832000000001</v>
      </c>
      <c r="E100" s="141"/>
      <c r="F100" s="140">
        <f>F99*$B$85/100</f>
        <v>25.921584000000003</v>
      </c>
      <c r="G100" s="141"/>
    </row>
    <row r="101" spans="1:7" ht="19.5" customHeight="1" x14ac:dyDescent="0.3">
      <c r="A101" s="322" t="s">
        <v>78</v>
      </c>
      <c r="B101" s="330"/>
      <c r="C101" s="199" t="s">
        <v>79</v>
      </c>
      <c r="D101" s="200">
        <f>D100/$B$100</f>
        <v>1.00067328</v>
      </c>
      <c r="E101" s="141"/>
      <c r="F101" s="142">
        <f>F100/$B$100</f>
        <v>1.0368633600000001</v>
      </c>
      <c r="G101" s="141"/>
    </row>
    <row r="102" spans="1:7" ht="27" customHeight="1" x14ac:dyDescent="0.4">
      <c r="A102" s="324"/>
      <c r="B102" s="331"/>
      <c r="C102" s="199" t="s">
        <v>80</v>
      </c>
      <c r="D102" s="223">
        <v>1.2</v>
      </c>
      <c r="E102" s="174"/>
      <c r="F102" s="174"/>
      <c r="G102" s="174"/>
    </row>
    <row r="103" spans="1:7" ht="18.75" x14ac:dyDescent="0.3">
      <c r="C103" s="199" t="s">
        <v>81</v>
      </c>
      <c r="D103" s="201">
        <f>D102*$B$100</f>
        <v>30</v>
      </c>
      <c r="E103" s="141"/>
      <c r="F103" s="141"/>
      <c r="G103" s="141"/>
    </row>
    <row r="104" spans="1:7" ht="19.5" customHeight="1" x14ac:dyDescent="0.3">
      <c r="C104" s="202" t="s">
        <v>82</v>
      </c>
      <c r="D104" s="203">
        <f>D103/B89</f>
        <v>30</v>
      </c>
      <c r="E104" s="160"/>
      <c r="F104" s="160"/>
      <c r="G104" s="160"/>
    </row>
    <row r="105" spans="1:7" ht="18.75" x14ac:dyDescent="0.3">
      <c r="C105" s="204" t="s">
        <v>83</v>
      </c>
      <c r="D105" s="205">
        <f>AVERAGE(E93:E96,G93:G96)</f>
        <v>328430684.27706343</v>
      </c>
      <c r="E105" s="159"/>
      <c r="F105" s="159"/>
      <c r="G105" s="159"/>
    </row>
    <row r="106" spans="1:7" ht="18.75" x14ac:dyDescent="0.3">
      <c r="C106" s="143" t="s">
        <v>84</v>
      </c>
      <c r="D106" s="146">
        <f>STDEV(E93:E96,G93:G96)/D105</f>
        <v>1.3449422021610364E-2</v>
      </c>
      <c r="E106" s="139"/>
      <c r="F106" s="139"/>
      <c r="G106" s="139"/>
    </row>
    <row r="107" spans="1:7" ht="19.5" customHeight="1" x14ac:dyDescent="0.3">
      <c r="C107" s="144" t="s">
        <v>20</v>
      </c>
      <c r="D107" s="147">
        <f>COUNT(E93:E96,G93:G96)</f>
        <v>6</v>
      </c>
      <c r="E107" s="139"/>
      <c r="F107" s="139"/>
      <c r="G107" s="139"/>
    </row>
    <row r="109" spans="1:7" ht="18.75" x14ac:dyDescent="0.3">
      <c r="A109" s="109" t="s">
        <v>1</v>
      </c>
      <c r="B109" s="148" t="s">
        <v>85</v>
      </c>
    </row>
    <row r="110" spans="1:7" ht="18.75" x14ac:dyDescent="0.3">
      <c r="A110" s="110" t="s">
        <v>86</v>
      </c>
      <c r="B110" s="112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207" t="s">
        <v>87</v>
      </c>
      <c r="B111" s="224">
        <v>5</v>
      </c>
      <c r="C111" s="187" t="s">
        <v>88</v>
      </c>
      <c r="D111" s="225">
        <v>125</v>
      </c>
      <c r="E111" s="187" t="str">
        <f>B20</f>
        <v>Amoxicillin Trihydrate BP</v>
      </c>
    </row>
    <row r="112" spans="1:7" ht="18.75" x14ac:dyDescent="0.3">
      <c r="A112" s="112" t="s">
        <v>89</v>
      </c>
      <c r="B112" s="235">
        <f>B58</f>
        <v>1.1012979569756709</v>
      </c>
    </row>
    <row r="113" spans="1:8" ht="18.75" x14ac:dyDescent="0.3">
      <c r="A113" s="185" t="s">
        <v>90</v>
      </c>
      <c r="B113" s="186">
        <f>B111</f>
        <v>5</v>
      </c>
      <c r="C113" s="187" t="s">
        <v>91</v>
      </c>
      <c r="D113" s="208">
        <f>B112*B111</f>
        <v>5.5064897848783545</v>
      </c>
      <c r="E113" s="188"/>
      <c r="F113" s="188"/>
      <c r="G113" s="188"/>
      <c r="H113" s="188"/>
    </row>
    <row r="114" spans="1:8" ht="19.5" customHeight="1" x14ac:dyDescent="0.25"/>
    <row r="115" spans="1:8" ht="27" customHeight="1" thickBot="1" x14ac:dyDescent="0.45">
      <c r="A115" s="126" t="s">
        <v>92</v>
      </c>
      <c r="B115" s="216">
        <v>50</v>
      </c>
      <c r="D115" s="150" t="s">
        <v>93</v>
      </c>
      <c r="E115" s="149" t="s">
        <v>94</v>
      </c>
      <c r="F115" s="149" t="s">
        <v>64</v>
      </c>
      <c r="G115" s="149" t="s">
        <v>95</v>
      </c>
      <c r="H115" s="129" t="s">
        <v>96</v>
      </c>
    </row>
    <row r="116" spans="1:8" ht="26.25" customHeight="1" x14ac:dyDescent="0.4">
      <c r="A116" s="127" t="s">
        <v>97</v>
      </c>
      <c r="B116" s="217">
        <v>1</v>
      </c>
      <c r="C116" s="326" t="s">
        <v>98</v>
      </c>
      <c r="D116" s="334">
        <v>2.6007600000000002</v>
      </c>
      <c r="E116" s="180">
        <v>1</v>
      </c>
      <c r="F116" s="226">
        <v>284568521</v>
      </c>
      <c r="G116" s="247">
        <f>IF(ISBLANK(F116),"-",(F116/$D$105*$D$102*$B$124)*$D$113/$D$116)</f>
        <v>110.0699939983449</v>
      </c>
      <c r="H116" s="250">
        <f t="shared" ref="H116:H119" si="1">IF(ISBLANK(F116),"-",G116/$D$111)</f>
        <v>0.88055995198675918</v>
      </c>
    </row>
    <row r="117" spans="1:8" ht="26.25" customHeight="1" x14ac:dyDescent="0.4">
      <c r="A117" s="127" t="s">
        <v>99</v>
      </c>
      <c r="B117" s="217">
        <v>1</v>
      </c>
      <c r="C117" s="327"/>
      <c r="D117" s="335"/>
      <c r="E117" s="181">
        <v>2</v>
      </c>
      <c r="F117" s="219">
        <v>284899064</v>
      </c>
      <c r="G117" s="248">
        <f>IF(ISBLANK(F117),"-",(F117/$D$105*$D$102*$B$124)*$D$113/$D$116)</f>
        <v>110.19784674150266</v>
      </c>
      <c r="H117" s="250">
        <f t="shared" si="1"/>
        <v>0.88158277393202122</v>
      </c>
    </row>
    <row r="118" spans="1:8" ht="26.25" customHeight="1" x14ac:dyDescent="0.4">
      <c r="A118" s="127" t="s">
        <v>100</v>
      </c>
      <c r="B118" s="217">
        <v>1</v>
      </c>
      <c r="C118" s="327"/>
      <c r="D118" s="335"/>
      <c r="E118" s="181">
        <v>3</v>
      </c>
      <c r="F118" s="219">
        <v>285359185</v>
      </c>
      <c r="G118" s="248">
        <f>IF(ISBLANK(F118),"-",(F118/$D$105*$D$102*$B$124)*$D$113/$D$116)</f>
        <v>110.3758197496574</v>
      </c>
      <c r="H118" s="250">
        <f t="shared" si="1"/>
        <v>0.88300655799725913</v>
      </c>
    </row>
    <row r="119" spans="1:8" ht="27" customHeight="1" thickBot="1" x14ac:dyDescent="0.45">
      <c r="A119" s="127" t="s">
        <v>101</v>
      </c>
      <c r="B119" s="217">
        <v>1</v>
      </c>
      <c r="C119" s="328"/>
      <c r="D119" s="336"/>
      <c r="E119" s="182">
        <v>4</v>
      </c>
      <c r="F119" s="227"/>
      <c r="G119" s="249" t="str">
        <f>IF(ISBLANK(F119),"-",(F119/$D$105*$D$102*$B$124)*$D$113/$D$116)</f>
        <v>-</v>
      </c>
      <c r="H119" s="250" t="str">
        <f t="shared" si="1"/>
        <v>-</v>
      </c>
    </row>
    <row r="120" spans="1:8" ht="26.25" customHeight="1" x14ac:dyDescent="0.4">
      <c r="A120" s="127" t="s">
        <v>102</v>
      </c>
      <c r="B120" s="217">
        <v>1</v>
      </c>
      <c r="C120" s="326" t="s">
        <v>103</v>
      </c>
      <c r="D120" s="334">
        <v>2.9088400000000001</v>
      </c>
      <c r="E120" s="151">
        <v>1</v>
      </c>
      <c r="F120" s="219">
        <v>293299962</v>
      </c>
      <c r="G120" s="247">
        <f>IF(ISBLANK(F120),"-",(F120/$D$105*$D$102*$B$124)*$D$113/$D$120)</f>
        <v>101.43189428398102</v>
      </c>
      <c r="H120" s="250">
        <f t="shared" ref="H119:H127" si="2">IF(ISBLANK(F120),"-",G120/$D$111)</f>
        <v>0.81145515427184822</v>
      </c>
    </row>
    <row r="121" spans="1:8" ht="26.25" customHeight="1" x14ac:dyDescent="0.4">
      <c r="A121" s="127" t="s">
        <v>104</v>
      </c>
      <c r="B121" s="217">
        <v>1</v>
      </c>
      <c r="C121" s="327"/>
      <c r="D121" s="335"/>
      <c r="E121" s="152">
        <v>2</v>
      </c>
      <c r="F121" s="219">
        <v>294859497</v>
      </c>
      <c r="G121" s="248">
        <f>IF(ISBLANK(F121),"-",(F121/$D$105*$D$102*$B$124)*$D$113/$D$120)</f>
        <v>101.97122810514314</v>
      </c>
      <c r="H121" s="250">
        <f t="shared" si="2"/>
        <v>0.81576982484114513</v>
      </c>
    </row>
    <row r="122" spans="1:8" ht="26.25" customHeight="1" x14ac:dyDescent="0.4">
      <c r="A122" s="127" t="s">
        <v>105</v>
      </c>
      <c r="B122" s="217">
        <v>1</v>
      </c>
      <c r="C122" s="327"/>
      <c r="D122" s="335"/>
      <c r="E122" s="152">
        <v>3</v>
      </c>
      <c r="F122" s="219">
        <v>294615043</v>
      </c>
      <c r="G122" s="248">
        <f>IF(ISBLANK(F122),"-",(F122/$D$105*$D$102*$B$124)*$D$113/$D$120)</f>
        <v>101.88668860463923</v>
      </c>
      <c r="H122" s="250">
        <f t="shared" si="2"/>
        <v>0.81509350883711384</v>
      </c>
    </row>
    <row r="123" spans="1:8" ht="27" customHeight="1" thickBot="1" x14ac:dyDescent="0.45">
      <c r="A123" s="127" t="s">
        <v>106</v>
      </c>
      <c r="B123" s="217">
        <v>1</v>
      </c>
      <c r="C123" s="328"/>
      <c r="D123" s="336"/>
      <c r="E123" s="153">
        <v>4</v>
      </c>
      <c r="F123" s="227"/>
      <c r="G123" s="249" t="str">
        <f>IF(ISBLANK(F123),"-",(F123/$D$105*$D$102*$B$124)*$D$113/$D$120)</f>
        <v>-</v>
      </c>
      <c r="H123" s="250" t="str">
        <f t="shared" si="2"/>
        <v>-</v>
      </c>
    </row>
    <row r="124" spans="1:8" ht="26.25" customHeight="1" x14ac:dyDescent="0.4">
      <c r="A124" s="127" t="s">
        <v>107</v>
      </c>
      <c r="B124" s="195">
        <f>(B123/B122)*(B121/B120)*(B119/B118)*(B117/B116)*B115</f>
        <v>50</v>
      </c>
      <c r="C124" s="326" t="s">
        <v>108</v>
      </c>
      <c r="D124" s="334">
        <v>2.37277</v>
      </c>
      <c r="E124" s="151">
        <v>1</v>
      </c>
      <c r="F124" s="226">
        <v>291211571</v>
      </c>
      <c r="G124" s="247">
        <f>IF(ISBLANK(F124),"-",(F124/$D$105*$D$102*$B$124)*$D$113/$D$124)</f>
        <v>123.46257984234924</v>
      </c>
      <c r="H124" s="250">
        <f t="shared" si="2"/>
        <v>0.98770063873879399</v>
      </c>
    </row>
    <row r="125" spans="1:8" ht="27" customHeight="1" thickBot="1" x14ac:dyDescent="0.45">
      <c r="A125" s="206" t="s">
        <v>109</v>
      </c>
      <c r="B125" s="228">
        <f>(D102*B124)/D111*D113</f>
        <v>2.6431150967416102</v>
      </c>
      <c r="C125" s="327"/>
      <c r="D125" s="335"/>
      <c r="E125" s="152">
        <v>2</v>
      </c>
      <c r="F125" s="219">
        <v>291681324</v>
      </c>
      <c r="G125" s="248">
        <f>IF(ISBLANK(F125),"-",(F125/$D$105*$D$102*$B$124)*$D$113/$D$124)</f>
        <v>123.66173716659132</v>
      </c>
      <c r="H125" s="250">
        <f t="shared" si="2"/>
        <v>0.98929389733273054</v>
      </c>
    </row>
    <row r="126" spans="1:8" ht="26.25" customHeight="1" x14ac:dyDescent="0.4">
      <c r="A126" s="322" t="s">
        <v>78</v>
      </c>
      <c r="B126" s="323"/>
      <c r="C126" s="327"/>
      <c r="D126" s="335"/>
      <c r="E126" s="152">
        <v>3</v>
      </c>
      <c r="F126" s="219">
        <v>290023750</v>
      </c>
      <c r="G126" s="248">
        <f>IF(ISBLANK(F126),"-",(F126/$D$105*$D$102*$B$124)*$D$113/$D$124)</f>
        <v>122.95898912118619</v>
      </c>
      <c r="H126" s="250">
        <f t="shared" si="2"/>
        <v>0.98367191296948953</v>
      </c>
    </row>
    <row r="127" spans="1:8" ht="27" customHeight="1" thickBot="1" x14ac:dyDescent="0.45">
      <c r="A127" s="324"/>
      <c r="B127" s="325"/>
      <c r="C127" s="329"/>
      <c r="D127" s="336"/>
      <c r="E127" s="153">
        <v>4</v>
      </c>
      <c r="F127" s="227"/>
      <c r="G127" s="249" t="str">
        <f>IF(ISBLANK(F127),"-",(F127/$D$105*$D$102*$B$124)*$D$113/$D$124)</f>
        <v>-</v>
      </c>
      <c r="H127" s="250" t="str">
        <f t="shared" si="2"/>
        <v>-</v>
      </c>
    </row>
    <row r="128" spans="1:8" ht="26.25" customHeight="1" x14ac:dyDescent="0.4">
      <c r="A128" s="154"/>
      <c r="B128" s="154"/>
      <c r="C128" s="154"/>
      <c r="D128" s="154"/>
      <c r="E128" s="154"/>
      <c r="F128" s="155"/>
      <c r="G128" s="145" t="s">
        <v>71</v>
      </c>
      <c r="H128" s="229">
        <f>AVERAGE(H116:H127)</f>
        <v>0.8942371356563511</v>
      </c>
    </row>
    <row r="129" spans="1:9" ht="26.25" customHeight="1" x14ac:dyDescent="0.4">
      <c r="C129" s="154"/>
      <c r="D129" s="154"/>
      <c r="E129" s="154"/>
      <c r="F129" s="155">
        <v>8.435060440183198E-2</v>
      </c>
      <c r="G129" s="143" t="s">
        <v>84</v>
      </c>
      <c r="H129" s="230">
        <f>STDEV(H116:H127)/H128</f>
        <v>8.435060440183198E-2</v>
      </c>
    </row>
    <row r="130" spans="1:9" ht="27" customHeight="1" x14ac:dyDescent="0.4">
      <c r="A130" s="154"/>
      <c r="B130" s="154"/>
      <c r="C130" s="155"/>
      <c r="D130" s="156"/>
      <c r="E130" s="156"/>
      <c r="F130" s="155"/>
      <c r="G130" s="144" t="s">
        <v>20</v>
      </c>
      <c r="H130" s="231">
        <f>COUNT(H116:H127)</f>
        <v>9</v>
      </c>
    </row>
    <row r="131" spans="1:9" ht="18.75" x14ac:dyDescent="0.3">
      <c r="A131" s="154"/>
      <c r="B131" s="154"/>
      <c r="C131" s="155"/>
      <c r="D131" s="156"/>
      <c r="E131" s="156"/>
      <c r="F131" s="156"/>
      <c r="G131" s="156"/>
      <c r="H131" s="155"/>
    </row>
    <row r="132" spans="1:9" ht="26.25" customHeight="1" x14ac:dyDescent="0.4">
      <c r="A132" s="114" t="s">
        <v>110</v>
      </c>
      <c r="B132" s="233" t="s">
        <v>111</v>
      </c>
      <c r="C132" s="313" t="str">
        <f>B20</f>
        <v>Amoxicillin Trihydrate BP</v>
      </c>
      <c r="D132" s="313"/>
      <c r="E132" s="179" t="s">
        <v>112</v>
      </c>
      <c r="F132" s="179"/>
      <c r="G132" s="234">
        <f>H128</f>
        <v>0.8942371356563511</v>
      </c>
      <c r="H132" s="155"/>
    </row>
    <row r="133" spans="1:9" ht="19.5" customHeight="1" x14ac:dyDescent="0.3">
      <c r="A133" s="237"/>
      <c r="B133" s="166"/>
      <c r="C133" s="167"/>
      <c r="D133" s="167"/>
      <c r="E133" s="166"/>
      <c r="F133" s="166"/>
      <c r="G133" s="166"/>
      <c r="H133" s="166"/>
    </row>
    <row r="134" spans="1:9" ht="83.1" customHeight="1" x14ac:dyDescent="0.3">
      <c r="A134" s="161" t="s">
        <v>29</v>
      </c>
      <c r="B134" s="209"/>
      <c r="C134" s="209"/>
      <c r="D134" s="154"/>
      <c r="E134" s="163"/>
      <c r="F134" s="157"/>
      <c r="G134" s="183"/>
      <c r="H134" s="183"/>
      <c r="I134" s="157"/>
    </row>
    <row r="135" spans="1:9" ht="83.1" customHeight="1" x14ac:dyDescent="0.3">
      <c r="A135" s="161" t="s">
        <v>30</v>
      </c>
      <c r="B135" s="210"/>
      <c r="C135" s="210"/>
      <c r="D135" s="171"/>
      <c r="E135" s="164"/>
      <c r="F135" s="157"/>
      <c r="G135" s="184"/>
      <c r="H135" s="184"/>
      <c r="I135" s="179"/>
    </row>
    <row r="136" spans="1:9" ht="18.75" x14ac:dyDescent="0.3">
      <c r="A136" s="154"/>
      <c r="B136" s="155"/>
      <c r="C136" s="156"/>
      <c r="D136" s="156"/>
      <c r="E136" s="156"/>
      <c r="F136" s="156"/>
      <c r="G136" s="155"/>
      <c r="H136" s="155"/>
      <c r="I136" s="157"/>
    </row>
    <row r="137" spans="1:9" ht="18.75" x14ac:dyDescent="0.3">
      <c r="A137" s="154"/>
      <c r="B137" s="154"/>
      <c r="C137" s="155"/>
      <c r="D137" s="156"/>
      <c r="E137" s="156"/>
      <c r="F137" s="156"/>
      <c r="G137" s="156"/>
      <c r="H137" s="155"/>
      <c r="I137" s="157"/>
    </row>
    <row r="138" spans="1:9" ht="27" customHeight="1" x14ac:dyDescent="0.3">
      <c r="A138" s="154"/>
      <c r="B138" s="154"/>
      <c r="C138" s="155"/>
      <c r="D138" s="156"/>
      <c r="E138" s="156"/>
      <c r="F138" s="156"/>
      <c r="G138" s="156"/>
      <c r="H138" s="155"/>
      <c r="I138" s="157"/>
    </row>
    <row r="139" spans="1:9" ht="18.75" x14ac:dyDescent="0.3">
      <c r="A139" s="154"/>
      <c r="B139" s="154"/>
      <c r="C139" s="155"/>
      <c r="D139" s="156"/>
      <c r="E139" s="156"/>
      <c r="F139" s="156"/>
      <c r="G139" s="156"/>
      <c r="H139" s="155"/>
      <c r="I139" s="157"/>
    </row>
    <row r="140" spans="1:9" ht="27" customHeight="1" x14ac:dyDescent="0.3">
      <c r="A140" s="154"/>
      <c r="B140" s="154"/>
      <c r="C140" s="155"/>
      <c r="D140" s="156"/>
      <c r="E140" s="156"/>
      <c r="F140" s="156"/>
      <c r="G140" s="156"/>
      <c r="H140" s="155"/>
      <c r="I140" s="157"/>
    </row>
    <row r="141" spans="1:9" ht="27" customHeight="1" x14ac:dyDescent="0.3">
      <c r="A141" s="154"/>
      <c r="B141" s="154"/>
      <c r="C141" s="155"/>
      <c r="D141" s="156"/>
      <c r="E141" s="156"/>
      <c r="F141" s="156"/>
      <c r="G141" s="156"/>
      <c r="H141" s="155"/>
      <c r="I141" s="157"/>
    </row>
    <row r="142" spans="1:9" ht="18.75" x14ac:dyDescent="0.3">
      <c r="A142" s="154"/>
      <c r="B142" s="154"/>
      <c r="C142" s="155"/>
      <c r="D142" s="156"/>
      <c r="E142" s="156"/>
      <c r="F142" s="156"/>
      <c r="G142" s="156"/>
      <c r="H142" s="155"/>
      <c r="I142" s="157"/>
    </row>
    <row r="143" spans="1:9" ht="18.75" x14ac:dyDescent="0.3">
      <c r="A143" s="154"/>
      <c r="B143" s="154"/>
      <c r="C143" s="155"/>
      <c r="D143" s="156"/>
      <c r="E143" s="156"/>
      <c r="F143" s="156"/>
      <c r="G143" s="156"/>
      <c r="H143" s="155"/>
      <c r="I143" s="157"/>
    </row>
    <row r="144" spans="1:9" ht="18.75" x14ac:dyDescent="0.3">
      <c r="A144" s="154"/>
      <c r="B144" s="154"/>
      <c r="C144" s="155"/>
      <c r="D144" s="156"/>
      <c r="E144" s="156"/>
      <c r="F144" s="156"/>
      <c r="G144" s="156"/>
      <c r="H144" s="155"/>
      <c r="I144" s="157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11" priority="1" operator="greaterThan">
      <formula>0.02</formula>
    </cfRule>
  </conditionalFormatting>
  <conditionalFormatting sqref="H75">
    <cfRule type="cellIs" dxfId="10" priority="2" operator="greaterThan">
      <formula>0.02</formula>
    </cfRule>
  </conditionalFormatting>
  <conditionalFormatting sqref="D106">
    <cfRule type="cellIs" dxfId="9" priority="3" operator="greaterThan">
      <formula>0.02</formula>
    </cfRule>
  </conditionalFormatting>
  <conditionalFormatting sqref="H129">
    <cfRule type="cellIs" dxfId="8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7" zoomScale="55" zoomScaleNormal="75" workbookViewId="0">
      <selection activeCell="H66" sqref="H66:H69"/>
    </sheetView>
  </sheetViews>
  <sheetFormatPr defaultRowHeight="13.5" x14ac:dyDescent="0.25"/>
  <cols>
    <col min="1" max="1" width="55.42578125" style="82" customWidth="1"/>
    <col min="2" max="2" width="33.7109375" style="82" customWidth="1"/>
    <col min="3" max="3" width="42.28515625" style="82" customWidth="1"/>
    <col min="4" max="4" width="30.5703125" style="82" customWidth="1"/>
    <col min="5" max="5" width="35.42578125" style="82" customWidth="1"/>
    <col min="6" max="6" width="30.7109375" style="82" customWidth="1"/>
    <col min="7" max="7" width="35.42578125" style="82" customWidth="1"/>
    <col min="8" max="9" width="30.28515625" style="82" customWidth="1"/>
    <col min="10" max="10" width="30.42578125" style="82" customWidth="1"/>
    <col min="11" max="11" width="21.28515625" style="82" customWidth="1"/>
    <col min="12" max="12" width="9.140625" style="82" customWidth="1"/>
    <col min="13" max="16384" width="9.140625" style="86"/>
  </cols>
  <sheetData>
    <row r="1" spans="1:8" x14ac:dyDescent="0.25">
      <c r="A1" s="309" t="s">
        <v>31</v>
      </c>
      <c r="B1" s="309"/>
      <c r="C1" s="309"/>
      <c r="D1" s="309"/>
      <c r="E1" s="309"/>
      <c r="F1" s="309"/>
      <c r="G1" s="309"/>
      <c r="H1" s="309"/>
    </row>
    <row r="2" spans="1:8" x14ac:dyDescent="0.25">
      <c r="A2" s="309"/>
      <c r="B2" s="309"/>
      <c r="C2" s="309"/>
      <c r="D2" s="309"/>
      <c r="E2" s="309"/>
      <c r="F2" s="309"/>
      <c r="G2" s="309"/>
      <c r="H2" s="309"/>
    </row>
    <row r="3" spans="1:8" x14ac:dyDescent="0.25">
      <c r="A3" s="309"/>
      <c r="B3" s="309"/>
      <c r="C3" s="309"/>
      <c r="D3" s="309"/>
      <c r="E3" s="309"/>
      <c r="F3" s="309"/>
      <c r="G3" s="309"/>
      <c r="H3" s="309"/>
    </row>
    <row r="4" spans="1:8" x14ac:dyDescent="0.25">
      <c r="A4" s="309"/>
      <c r="B4" s="309"/>
      <c r="C4" s="309"/>
      <c r="D4" s="309"/>
      <c r="E4" s="309"/>
      <c r="F4" s="309"/>
      <c r="G4" s="309"/>
      <c r="H4" s="309"/>
    </row>
    <row r="5" spans="1:8" x14ac:dyDescent="0.25">
      <c r="A5" s="309"/>
      <c r="B5" s="309"/>
      <c r="C5" s="309"/>
      <c r="D5" s="309"/>
      <c r="E5" s="309"/>
      <c r="F5" s="309"/>
      <c r="G5" s="309"/>
      <c r="H5" s="309"/>
    </row>
    <row r="6" spans="1:8" x14ac:dyDescent="0.25">
      <c r="A6" s="309"/>
      <c r="B6" s="309"/>
      <c r="C6" s="309"/>
      <c r="D6" s="309"/>
      <c r="E6" s="309"/>
      <c r="F6" s="309"/>
      <c r="G6" s="309"/>
      <c r="H6" s="309"/>
    </row>
    <row r="7" spans="1:8" x14ac:dyDescent="0.25">
      <c r="A7" s="309"/>
      <c r="B7" s="309"/>
      <c r="C7" s="309"/>
      <c r="D7" s="309"/>
      <c r="E7" s="309"/>
      <c r="F7" s="309"/>
      <c r="G7" s="309"/>
      <c r="H7" s="309"/>
    </row>
    <row r="8" spans="1:8" x14ac:dyDescent="0.25">
      <c r="A8" s="310" t="s">
        <v>32</v>
      </c>
      <c r="B8" s="310"/>
      <c r="C8" s="310"/>
      <c r="D8" s="310"/>
      <c r="E8" s="310"/>
      <c r="F8" s="310"/>
      <c r="G8" s="310"/>
      <c r="H8" s="310"/>
    </row>
    <row r="9" spans="1:8" x14ac:dyDescent="0.25">
      <c r="A9" s="310"/>
      <c r="B9" s="310"/>
      <c r="C9" s="310"/>
      <c r="D9" s="310"/>
      <c r="E9" s="310"/>
      <c r="F9" s="310"/>
      <c r="G9" s="310"/>
      <c r="H9" s="310"/>
    </row>
    <row r="10" spans="1:8" x14ac:dyDescent="0.25">
      <c r="A10" s="310"/>
      <c r="B10" s="310"/>
      <c r="C10" s="310"/>
      <c r="D10" s="310"/>
      <c r="E10" s="310"/>
      <c r="F10" s="310"/>
      <c r="G10" s="310"/>
      <c r="H10" s="310"/>
    </row>
    <row r="11" spans="1:8" x14ac:dyDescent="0.25">
      <c r="A11" s="310"/>
      <c r="B11" s="310"/>
      <c r="C11" s="310"/>
      <c r="D11" s="310"/>
      <c r="E11" s="310"/>
      <c r="F11" s="310"/>
      <c r="G11" s="310"/>
      <c r="H11" s="310"/>
    </row>
    <row r="12" spans="1:8" x14ac:dyDescent="0.25">
      <c r="A12" s="310"/>
      <c r="B12" s="310"/>
      <c r="C12" s="310"/>
      <c r="D12" s="310"/>
      <c r="E12" s="310"/>
      <c r="F12" s="310"/>
      <c r="G12" s="310"/>
      <c r="H12" s="310"/>
    </row>
    <row r="13" spans="1:8" x14ac:dyDescent="0.25">
      <c r="A13" s="310"/>
      <c r="B13" s="310"/>
      <c r="C13" s="310"/>
      <c r="D13" s="310"/>
      <c r="E13" s="310"/>
      <c r="F13" s="310"/>
      <c r="G13" s="310"/>
      <c r="H13" s="310"/>
    </row>
    <row r="14" spans="1:8" ht="19.5" customHeight="1" x14ac:dyDescent="0.25">
      <c r="A14" s="310"/>
      <c r="B14" s="310"/>
      <c r="C14" s="310"/>
      <c r="D14" s="310"/>
      <c r="E14" s="310"/>
      <c r="F14" s="310"/>
      <c r="G14" s="310"/>
      <c r="H14" s="310"/>
    </row>
    <row r="15" spans="1:8" ht="19.5" customHeight="1" thickBot="1" x14ac:dyDescent="0.3"/>
    <row r="16" spans="1:8" ht="19.5" customHeight="1" thickBot="1" x14ac:dyDescent="0.35">
      <c r="A16" s="303" t="s">
        <v>33</v>
      </c>
      <c r="B16" s="304"/>
      <c r="C16" s="304"/>
      <c r="D16" s="304"/>
      <c r="E16" s="304"/>
      <c r="F16" s="304"/>
      <c r="G16" s="304"/>
      <c r="H16" s="305"/>
    </row>
    <row r="17" spans="1:12" ht="20.25" customHeight="1" x14ac:dyDescent="0.25">
      <c r="A17" s="311" t="s">
        <v>46</v>
      </c>
      <c r="B17" s="311"/>
      <c r="C17" s="311"/>
      <c r="D17" s="311"/>
      <c r="E17" s="311"/>
      <c r="F17" s="311"/>
      <c r="G17" s="311"/>
      <c r="H17" s="311"/>
    </row>
    <row r="18" spans="1:12" ht="26.25" customHeight="1" x14ac:dyDescent="0.4">
      <c r="A18" s="111" t="s">
        <v>35</v>
      </c>
      <c r="B18" s="312" t="s">
        <v>5</v>
      </c>
      <c r="C18" s="312"/>
    </row>
    <row r="19" spans="1:12" ht="26.25" customHeight="1" x14ac:dyDescent="0.4">
      <c r="A19" s="111" t="s">
        <v>36</v>
      </c>
      <c r="B19" s="242" t="s">
        <v>115</v>
      </c>
      <c r="C19" s="236">
        <v>23</v>
      </c>
    </row>
    <row r="20" spans="1:12" ht="26.25" customHeight="1" x14ac:dyDescent="0.4">
      <c r="A20" s="111" t="s">
        <v>37</v>
      </c>
      <c r="B20" s="242" t="s">
        <v>9</v>
      </c>
      <c r="C20" s="214"/>
    </row>
    <row r="21" spans="1:12" ht="26.25" customHeight="1" x14ac:dyDescent="0.4">
      <c r="A21" s="111" t="s">
        <v>38</v>
      </c>
      <c r="B21" s="332" t="s">
        <v>11</v>
      </c>
      <c r="C21" s="332"/>
      <c r="D21" s="332"/>
      <c r="E21" s="332"/>
      <c r="F21" s="332"/>
      <c r="G21" s="332"/>
      <c r="H21" s="332"/>
      <c r="I21" s="238"/>
    </row>
    <row r="22" spans="1:12" ht="26.25" customHeight="1" x14ac:dyDescent="0.4">
      <c r="A22" s="111" t="s">
        <v>39</v>
      </c>
      <c r="B22" s="215"/>
      <c r="C22" s="214"/>
      <c r="D22" s="214"/>
      <c r="E22" s="214"/>
      <c r="F22" s="214"/>
      <c r="G22" s="214"/>
      <c r="H22" s="214"/>
      <c r="I22" s="214"/>
    </row>
    <row r="23" spans="1:12" ht="26.25" customHeight="1" x14ac:dyDescent="0.4">
      <c r="A23" s="111" t="s">
        <v>40</v>
      </c>
      <c r="B23" s="215"/>
      <c r="C23" s="214"/>
      <c r="D23" s="214"/>
      <c r="E23" s="214"/>
      <c r="F23" s="214"/>
      <c r="G23" s="214"/>
      <c r="H23" s="214"/>
      <c r="I23" s="214"/>
    </row>
    <row r="24" spans="1:12" ht="18.75" x14ac:dyDescent="0.3">
      <c r="A24" s="111"/>
      <c r="B24" s="113"/>
    </row>
    <row r="25" spans="1:12" ht="18.75" x14ac:dyDescent="0.3">
      <c r="B25" s="113"/>
    </row>
    <row r="26" spans="1:12" ht="18.75" x14ac:dyDescent="0.3">
      <c r="A26" s="109" t="s">
        <v>1</v>
      </c>
      <c r="B26" s="313" t="s">
        <v>47</v>
      </c>
      <c r="C26" s="313"/>
      <c r="D26" s="313"/>
      <c r="E26" s="313"/>
      <c r="F26" s="313"/>
      <c r="G26" s="313"/>
      <c r="H26" s="313"/>
    </row>
    <row r="27" spans="1:12" ht="26.25" customHeight="1" x14ac:dyDescent="0.4">
      <c r="A27" s="114" t="s">
        <v>4</v>
      </c>
      <c r="B27" s="312" t="s">
        <v>48</v>
      </c>
      <c r="C27" s="312"/>
    </row>
    <row r="28" spans="1:12" ht="26.25" customHeight="1" x14ac:dyDescent="0.4">
      <c r="A28" s="233" t="s">
        <v>49</v>
      </c>
      <c r="B28" s="332" t="s">
        <v>114</v>
      </c>
      <c r="C28" s="332"/>
    </row>
    <row r="29" spans="1:12" ht="27" customHeight="1" thickBot="1" x14ac:dyDescent="0.45">
      <c r="A29" s="233" t="s">
        <v>6</v>
      </c>
      <c r="B29" s="212">
        <v>87.84</v>
      </c>
    </row>
    <row r="30" spans="1:12" s="8" customFormat="1" ht="27" customHeight="1" thickBot="1" x14ac:dyDescent="0.45">
      <c r="A30" s="233" t="s">
        <v>50</v>
      </c>
      <c r="B30" s="211">
        <v>0</v>
      </c>
      <c r="C30" s="314" t="s">
        <v>51</v>
      </c>
      <c r="D30" s="315"/>
      <c r="E30" s="315"/>
      <c r="F30" s="315"/>
      <c r="G30" s="315"/>
      <c r="H30" s="316"/>
      <c r="I30" s="118"/>
      <c r="J30" s="118"/>
      <c r="K30" s="118"/>
      <c r="L30" s="118"/>
    </row>
    <row r="31" spans="1:12" s="8" customFormat="1" ht="19.5" customHeight="1" thickBot="1" x14ac:dyDescent="0.35">
      <c r="A31" s="233" t="s">
        <v>52</v>
      </c>
      <c r="B31" s="240">
        <f>B29-B30</f>
        <v>87.84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 thickBot="1" x14ac:dyDescent="0.45">
      <c r="A32" s="233" t="s">
        <v>53</v>
      </c>
      <c r="B32" s="232">
        <v>1</v>
      </c>
      <c r="C32" s="317" t="s">
        <v>54</v>
      </c>
      <c r="D32" s="318"/>
      <c r="E32" s="318"/>
      <c r="F32" s="318"/>
      <c r="G32" s="318"/>
      <c r="H32" s="319"/>
      <c r="I32" s="118"/>
      <c r="J32" s="118"/>
      <c r="K32" s="118"/>
      <c r="L32" s="118"/>
    </row>
    <row r="33" spans="1:14" s="8" customFormat="1" ht="27" customHeight="1" thickBot="1" x14ac:dyDescent="0.45">
      <c r="A33" s="233" t="s">
        <v>55</v>
      </c>
      <c r="B33" s="232">
        <v>1</v>
      </c>
      <c r="C33" s="317" t="s">
        <v>56</v>
      </c>
      <c r="D33" s="318"/>
      <c r="E33" s="318"/>
      <c r="F33" s="318"/>
      <c r="G33" s="318"/>
      <c r="H33" s="319"/>
      <c r="I33" s="118"/>
      <c r="J33" s="118"/>
      <c r="K33" s="118"/>
      <c r="L33" s="122"/>
      <c r="M33" s="122"/>
      <c r="N33" s="123"/>
    </row>
    <row r="34" spans="1:14" s="8" customFormat="1" ht="17.25" customHeight="1" x14ac:dyDescent="0.3">
      <c r="A34" s="233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 x14ac:dyDescent="0.3">
      <c r="A35" s="233" t="s">
        <v>57</v>
      </c>
      <c r="B35" s="125">
        <f>B32/B33</f>
        <v>1</v>
      </c>
      <c r="C35" s="188" t="s">
        <v>58</v>
      </c>
      <c r="D35" s="188"/>
      <c r="E35" s="188"/>
      <c r="F35" s="188"/>
      <c r="G35" s="188"/>
      <c r="H35" s="188"/>
      <c r="I35" s="118"/>
      <c r="J35" s="118"/>
      <c r="K35" s="118"/>
      <c r="L35" s="122"/>
      <c r="M35" s="122"/>
      <c r="N35" s="123"/>
    </row>
    <row r="36" spans="1:14" s="8" customFormat="1" ht="19.5" customHeight="1" thickBot="1" x14ac:dyDescent="0.35">
      <c r="A36" s="233"/>
      <c r="B36" s="240"/>
      <c r="H36" s="188"/>
      <c r="I36" s="118"/>
      <c r="J36" s="118"/>
      <c r="K36" s="118"/>
      <c r="L36" s="122"/>
      <c r="M36" s="122"/>
      <c r="N36" s="123"/>
    </row>
    <row r="37" spans="1:14" s="8" customFormat="1" ht="27" customHeight="1" thickBot="1" x14ac:dyDescent="0.45">
      <c r="A37" s="126" t="s">
        <v>59</v>
      </c>
      <c r="B37" s="216">
        <v>25</v>
      </c>
      <c r="C37" s="188"/>
      <c r="D37" s="320" t="s">
        <v>60</v>
      </c>
      <c r="E37" s="321"/>
      <c r="F37" s="172" t="s">
        <v>61</v>
      </c>
      <c r="G37" s="173"/>
      <c r="J37" s="118"/>
      <c r="K37" s="118"/>
      <c r="L37" s="122"/>
      <c r="M37" s="122"/>
      <c r="N37" s="123"/>
    </row>
    <row r="38" spans="1:14" s="8" customFormat="1" ht="26.25" customHeight="1" x14ac:dyDescent="0.4">
      <c r="A38" s="127" t="s">
        <v>62</v>
      </c>
      <c r="B38" s="217">
        <v>1</v>
      </c>
      <c r="C38" s="129" t="s">
        <v>63</v>
      </c>
      <c r="D38" s="130" t="s">
        <v>64</v>
      </c>
      <c r="E38" s="162" t="s">
        <v>65</v>
      </c>
      <c r="F38" s="130" t="s">
        <v>64</v>
      </c>
      <c r="G38" s="131" t="s">
        <v>65</v>
      </c>
      <c r="J38" s="118"/>
      <c r="K38" s="118"/>
      <c r="L38" s="122"/>
      <c r="M38" s="122"/>
      <c r="N38" s="123"/>
    </row>
    <row r="39" spans="1:14" s="8" customFormat="1" ht="26.25" customHeight="1" x14ac:dyDescent="0.4">
      <c r="A39" s="127" t="s">
        <v>66</v>
      </c>
      <c r="B39" s="217">
        <v>1</v>
      </c>
      <c r="C39" s="132">
        <v>1</v>
      </c>
      <c r="D39" s="218">
        <v>272992864</v>
      </c>
      <c r="E39" s="176">
        <f>IF(ISBLANK(D39),"-",$D$49/$D$46*D39)</f>
        <v>303599048.3867237</v>
      </c>
      <c r="F39" s="218">
        <v>278872389</v>
      </c>
      <c r="G39" s="168">
        <f>IF(ISBLANK(F39),"-",$D$49/$F$46*F39)</f>
        <v>306741714.18389165</v>
      </c>
      <c r="J39" s="118"/>
      <c r="K39" s="118"/>
      <c r="L39" s="122"/>
      <c r="M39" s="122"/>
      <c r="N39" s="123"/>
    </row>
    <row r="40" spans="1:14" s="8" customFormat="1" ht="26.25" customHeight="1" x14ac:dyDescent="0.4">
      <c r="A40" s="127" t="s">
        <v>67</v>
      </c>
      <c r="B40" s="217">
        <v>1</v>
      </c>
      <c r="C40" s="195">
        <v>2</v>
      </c>
      <c r="D40" s="219">
        <v>273582148</v>
      </c>
      <c r="E40" s="177">
        <f>IF(ISBLANK(D40),"-",$D$49/$D$46*D40)</f>
        <v>304254399.07614505</v>
      </c>
      <c r="F40" s="219">
        <v>278444138</v>
      </c>
      <c r="G40" s="169">
        <f>IF(ISBLANK(F40),"-",$D$49/$F$46*F40)</f>
        <v>306270665.59312934</v>
      </c>
      <c r="J40" s="118"/>
      <c r="K40" s="118"/>
      <c r="L40" s="122"/>
      <c r="M40" s="122"/>
      <c r="N40" s="123"/>
    </row>
    <row r="41" spans="1:14" ht="26.25" customHeight="1" x14ac:dyDescent="0.4">
      <c r="A41" s="127" t="s">
        <v>68</v>
      </c>
      <c r="B41" s="217">
        <v>1</v>
      </c>
      <c r="C41" s="195">
        <v>3</v>
      </c>
      <c r="D41" s="219">
        <v>274286487</v>
      </c>
      <c r="E41" s="177">
        <f>IF(ISBLANK(D41),"-",$D$49/$D$46*D41)</f>
        <v>305037703.98385745</v>
      </c>
      <c r="F41" s="219">
        <v>279114783</v>
      </c>
      <c r="G41" s="169">
        <f>IF(ISBLANK(F41),"-",$D$49/$F$46*F41)</f>
        <v>307008332.01341039</v>
      </c>
      <c r="L41" s="122"/>
      <c r="M41" s="122"/>
      <c r="N41" s="188"/>
    </row>
    <row r="42" spans="1:14" ht="26.25" customHeight="1" x14ac:dyDescent="0.4">
      <c r="A42" s="127" t="s">
        <v>69</v>
      </c>
      <c r="B42" s="217">
        <v>1</v>
      </c>
      <c r="C42" s="134">
        <v>4</v>
      </c>
      <c r="D42" s="220"/>
      <c r="E42" s="178" t="str">
        <f>IF(ISBLANK(D42),"-",$D$49/$D$46*D42)</f>
        <v>-</v>
      </c>
      <c r="F42" s="220"/>
      <c r="G42" s="170" t="str">
        <f>IF(ISBLANK(F42),"-",$D$49/$F$46*F42)</f>
        <v>-</v>
      </c>
      <c r="L42" s="122"/>
      <c r="M42" s="122"/>
      <c r="N42" s="188"/>
    </row>
    <row r="43" spans="1:14" ht="27" customHeight="1" thickBot="1" x14ac:dyDescent="0.45">
      <c r="A43" s="127" t="s">
        <v>70</v>
      </c>
      <c r="B43" s="217">
        <v>1</v>
      </c>
      <c r="C43" s="135" t="s">
        <v>71</v>
      </c>
      <c r="D43" s="197">
        <f>AVERAGE(D39:D42)</f>
        <v>273620499.66666669</v>
      </c>
      <c r="E43" s="158">
        <f>AVERAGE(E39:E42)</f>
        <v>304297050.48224205</v>
      </c>
      <c r="F43" s="136">
        <f>AVERAGE(F39:F42)</f>
        <v>278810436.66666669</v>
      </c>
      <c r="G43" s="137">
        <f>AVERAGE(G39:G42)</f>
        <v>306673570.5968104</v>
      </c>
    </row>
    <row r="44" spans="1:14" ht="26.25" customHeight="1" x14ac:dyDescent="0.4">
      <c r="A44" s="127" t="s">
        <v>72</v>
      </c>
      <c r="B44" s="212">
        <v>1</v>
      </c>
      <c r="C44" s="198" t="s">
        <v>73</v>
      </c>
      <c r="D44" s="222">
        <v>30.71</v>
      </c>
      <c r="E44" s="188"/>
      <c r="F44" s="221">
        <v>31.05</v>
      </c>
      <c r="G44" s="174"/>
    </row>
    <row r="45" spans="1:14" ht="26.25" customHeight="1" x14ac:dyDescent="0.4">
      <c r="A45" s="127" t="s">
        <v>74</v>
      </c>
      <c r="B45" s="212">
        <v>1</v>
      </c>
      <c r="C45" s="199" t="s">
        <v>75</v>
      </c>
      <c r="D45" s="200">
        <f>D44*$B$35</f>
        <v>30.71</v>
      </c>
      <c r="E45" s="196"/>
      <c r="F45" s="138">
        <f>F44*$B$35</f>
        <v>31.05</v>
      </c>
      <c r="G45" s="156"/>
    </row>
    <row r="46" spans="1:14" ht="19.5" customHeight="1" thickBot="1" x14ac:dyDescent="0.35">
      <c r="A46" s="127" t="s">
        <v>76</v>
      </c>
      <c r="B46" s="196">
        <f>(B45/B44)*(B43/B42)*(B41/B40)*(B39/B38)*B37</f>
        <v>25</v>
      </c>
      <c r="C46" s="199" t="s">
        <v>77</v>
      </c>
      <c r="D46" s="201">
        <f>D45*$B$31/100</f>
        <v>26.975664000000002</v>
      </c>
      <c r="E46" s="156"/>
      <c r="F46" s="140">
        <f>F45*$B$31/100</f>
        <v>27.274320000000003</v>
      </c>
      <c r="G46" s="156"/>
    </row>
    <row r="47" spans="1:14" ht="19.5" customHeight="1" thickBot="1" x14ac:dyDescent="0.35">
      <c r="A47" s="322" t="s">
        <v>78</v>
      </c>
      <c r="B47" s="330"/>
      <c r="C47" s="199" t="s">
        <v>79</v>
      </c>
      <c r="D47" s="200">
        <f>D46/$B$46</f>
        <v>1.07902656</v>
      </c>
      <c r="E47" s="156"/>
      <c r="F47" s="142">
        <f>F46/$B$46</f>
        <v>1.0909728000000001</v>
      </c>
      <c r="G47" s="156"/>
    </row>
    <row r="48" spans="1:14" ht="27" customHeight="1" thickBot="1" x14ac:dyDescent="0.45">
      <c r="A48" s="324"/>
      <c r="B48" s="331"/>
      <c r="C48" s="199" t="s">
        <v>80</v>
      </c>
      <c r="D48" s="223">
        <v>1.2</v>
      </c>
      <c r="E48" s="174"/>
      <c r="F48" s="174"/>
      <c r="G48" s="174"/>
    </row>
    <row r="49" spans="1:12" ht="18.75" x14ac:dyDescent="0.3">
      <c r="C49" s="199" t="s">
        <v>81</v>
      </c>
      <c r="D49" s="201">
        <f>D48*$B$46</f>
        <v>30</v>
      </c>
      <c r="E49" s="156"/>
      <c r="F49" s="156"/>
      <c r="G49" s="156"/>
    </row>
    <row r="50" spans="1:12" ht="19.5" customHeight="1" thickBot="1" x14ac:dyDescent="0.35">
      <c r="C50" s="202" t="s">
        <v>82</v>
      </c>
      <c r="D50" s="203">
        <f>D49/B35</f>
        <v>30</v>
      </c>
      <c r="E50" s="160"/>
      <c r="F50" s="160"/>
      <c r="G50" s="160"/>
    </row>
    <row r="51" spans="1:12" ht="18.75" x14ac:dyDescent="0.3">
      <c r="C51" s="204" t="s">
        <v>83</v>
      </c>
      <c r="D51" s="205">
        <f>AVERAGE(E39:E42,G39:G42)</f>
        <v>305485310.53952622</v>
      </c>
      <c r="E51" s="159"/>
      <c r="F51" s="159"/>
      <c r="G51" s="159"/>
    </row>
    <row r="52" spans="1:12" ht="18.75" x14ac:dyDescent="0.3">
      <c r="C52" s="143" t="s">
        <v>84</v>
      </c>
      <c r="D52" s="146">
        <f>STDEV(E39:E42,G39:G42)/D51</f>
        <v>4.5801601932589078E-3</v>
      </c>
      <c r="E52" s="196"/>
      <c r="F52" s="196"/>
      <c r="G52" s="196"/>
    </row>
    <row r="53" spans="1:12" ht="19.5" customHeight="1" thickBot="1" x14ac:dyDescent="0.35">
      <c r="C53" s="144" t="s">
        <v>20</v>
      </c>
      <c r="D53" s="147">
        <f>COUNT(E39:E42,G39:G42)</f>
        <v>6</v>
      </c>
      <c r="E53" s="196"/>
      <c r="F53" s="196"/>
      <c r="G53" s="196"/>
    </row>
    <row r="55" spans="1:12" ht="18.75" x14ac:dyDescent="0.3">
      <c r="A55" s="109" t="s">
        <v>1</v>
      </c>
      <c r="B55" s="148" t="s">
        <v>85</v>
      </c>
    </row>
    <row r="56" spans="1:12" ht="18.75" x14ac:dyDescent="0.3">
      <c r="A56" s="188" t="s">
        <v>86</v>
      </c>
      <c r="B56" s="112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233" t="s">
        <v>87</v>
      </c>
      <c r="B57" s="224">
        <v>5</v>
      </c>
      <c r="C57" s="196" t="s">
        <v>88</v>
      </c>
      <c r="D57" s="225">
        <v>125</v>
      </c>
      <c r="E57" s="196" t="str">
        <f>B20</f>
        <v>Amoxicillin Trihydrate BP</v>
      </c>
    </row>
    <row r="58" spans="1:12" ht="18.75" x14ac:dyDescent="0.3">
      <c r="A58" s="112" t="s">
        <v>89</v>
      </c>
      <c r="B58" s="235">
        <f>RD!C39</f>
        <v>1.1012979569756709</v>
      </c>
    </row>
    <row r="59" spans="1:12" s="98" customFormat="1" ht="18.75" x14ac:dyDescent="0.3">
      <c r="A59" s="233" t="s">
        <v>90</v>
      </c>
      <c r="B59" s="186">
        <f>B57</f>
        <v>5</v>
      </c>
      <c r="C59" s="196" t="s">
        <v>91</v>
      </c>
      <c r="D59" s="208">
        <f>B58*B57</f>
        <v>5.5064897848783545</v>
      </c>
    </row>
    <row r="60" spans="1:12" ht="19.5" customHeight="1" thickBot="1" x14ac:dyDescent="0.3"/>
    <row r="61" spans="1:12" s="8" customFormat="1" ht="27" customHeight="1" thickBot="1" x14ac:dyDescent="0.45">
      <c r="A61" s="126" t="s">
        <v>92</v>
      </c>
      <c r="B61" s="216">
        <v>50</v>
      </c>
      <c r="C61" s="188"/>
      <c r="D61" s="150"/>
      <c r="E61" s="149" t="s">
        <v>94</v>
      </c>
      <c r="F61" s="149" t="s">
        <v>64</v>
      </c>
      <c r="G61" s="149" t="s">
        <v>95</v>
      </c>
      <c r="H61" s="129" t="s">
        <v>96</v>
      </c>
      <c r="L61" s="118"/>
    </row>
    <row r="62" spans="1:12" s="8" customFormat="1" ht="24" customHeight="1" x14ac:dyDescent="0.4">
      <c r="A62" s="127" t="s">
        <v>97</v>
      </c>
      <c r="B62" s="217">
        <v>1</v>
      </c>
      <c r="C62" s="326" t="s">
        <v>98</v>
      </c>
      <c r="D62" s="334">
        <v>2.6272700000000002</v>
      </c>
      <c r="E62" s="180">
        <v>1</v>
      </c>
      <c r="F62" s="226">
        <v>195758651</v>
      </c>
      <c r="G62" s="192">
        <f>IF(ISBLANK(F62),"-",(F62/$D$51*$D$48*$B$70)*$D$59/$D$62)</f>
        <v>80.584592354812727</v>
      </c>
      <c r="H62" s="189">
        <f t="shared" ref="H62:H69" si="0">IF(ISBLANK(F62),"-",G62/$D$57)</f>
        <v>0.64467673883850185</v>
      </c>
      <c r="L62" s="118"/>
    </row>
    <row r="63" spans="1:12" s="8" customFormat="1" ht="26.25" customHeight="1" x14ac:dyDescent="0.4">
      <c r="A63" s="127" t="s">
        <v>99</v>
      </c>
      <c r="B63" s="217">
        <v>1</v>
      </c>
      <c r="C63" s="327"/>
      <c r="D63" s="335"/>
      <c r="E63" s="181">
        <v>2</v>
      </c>
      <c r="F63" s="219">
        <v>197394852</v>
      </c>
      <c r="G63" s="193">
        <f>IF(ISBLANK(F63),"-",(F63/$D$51*$D$48*$B$70)*$D$59/$D$62)</f>
        <v>81.258139040601534</v>
      </c>
      <c r="H63" s="190">
        <f t="shared" si="0"/>
        <v>0.65006511232481223</v>
      </c>
      <c r="L63" s="118"/>
    </row>
    <row r="64" spans="1:12" s="8" customFormat="1" ht="24.75" customHeight="1" x14ac:dyDescent="0.4">
      <c r="A64" s="127" t="s">
        <v>100</v>
      </c>
      <c r="B64" s="217">
        <v>1</v>
      </c>
      <c r="C64" s="327"/>
      <c r="D64" s="335"/>
      <c r="E64" s="181">
        <v>3</v>
      </c>
      <c r="F64" s="219">
        <v>197356446</v>
      </c>
      <c r="G64" s="193">
        <f>IF(ISBLANK(F64),"-",(F64/$D$51*$D$48*$B$70)*$D$59/$D$62)</f>
        <v>81.242329104038475</v>
      </c>
      <c r="H64" s="190">
        <f t="shared" si="0"/>
        <v>0.64993863283230779</v>
      </c>
      <c r="L64" s="118"/>
    </row>
    <row r="65" spans="1:11" ht="27" customHeight="1" thickBot="1" x14ac:dyDescent="0.45">
      <c r="A65" s="127" t="s">
        <v>101</v>
      </c>
      <c r="B65" s="217">
        <v>1</v>
      </c>
      <c r="C65" s="328"/>
      <c r="D65" s="336"/>
      <c r="E65" s="182">
        <v>4</v>
      </c>
      <c r="F65" s="227"/>
      <c r="G65" s="193" t="str">
        <f>IF(ISBLANK(F65),"-",(F65/$D$51*$D$48*$B$70)*$D$59/$D$62)</f>
        <v>-</v>
      </c>
      <c r="H65" s="190" t="str">
        <f t="shared" si="0"/>
        <v>-</v>
      </c>
    </row>
    <row r="66" spans="1:11" ht="24.75" customHeight="1" x14ac:dyDescent="0.4">
      <c r="A66" s="127" t="s">
        <v>102</v>
      </c>
      <c r="B66" s="217">
        <v>1</v>
      </c>
      <c r="C66" s="326" t="s">
        <v>103</v>
      </c>
      <c r="D66" s="334">
        <v>2.5676899999999998</v>
      </c>
      <c r="E66" s="151">
        <v>1</v>
      </c>
      <c r="F66" s="219">
        <v>192811977</v>
      </c>
      <c r="G66" s="192">
        <f>IF(ISBLANK(F66),"-",(F66/$D$51*$D$48*$B$70)*$D$59/$D$66)</f>
        <v>81.21330311480358</v>
      </c>
      <c r="H66" s="189">
        <f t="shared" si="0"/>
        <v>0.64970642491842867</v>
      </c>
    </row>
    <row r="67" spans="1:11" ht="23.25" customHeight="1" x14ac:dyDescent="0.4">
      <c r="A67" s="127" t="s">
        <v>104</v>
      </c>
      <c r="B67" s="217">
        <v>1</v>
      </c>
      <c r="C67" s="327"/>
      <c r="D67" s="335"/>
      <c r="E67" s="152">
        <v>2</v>
      </c>
      <c r="F67" s="219">
        <v>192810373</v>
      </c>
      <c r="G67" s="193">
        <f>IF(ISBLANK(F67),"-",(F67/$D$51*$D$48*$B$70)*$D$59/$D$66)</f>
        <v>81.212627502529784</v>
      </c>
      <c r="H67" s="190">
        <f t="shared" si="0"/>
        <v>0.64970102002023833</v>
      </c>
    </row>
    <row r="68" spans="1:11" ht="24.75" customHeight="1" x14ac:dyDescent="0.4">
      <c r="A68" s="127" t="s">
        <v>105</v>
      </c>
      <c r="B68" s="217">
        <v>1</v>
      </c>
      <c r="C68" s="327"/>
      <c r="D68" s="335"/>
      <c r="E68" s="152">
        <v>3</v>
      </c>
      <c r="F68" s="219">
        <v>192474241</v>
      </c>
      <c r="G68" s="193">
        <f>IF(ISBLANK(F68),"-",(F68/$D$51*$D$48*$B$70)*$D$59/$D$66)</f>
        <v>81.071047137931444</v>
      </c>
      <c r="H68" s="190">
        <f t="shared" si="0"/>
        <v>0.6485683771034515</v>
      </c>
    </row>
    <row r="69" spans="1:11" ht="27" customHeight="1" thickBot="1" x14ac:dyDescent="0.45">
      <c r="A69" s="127" t="s">
        <v>106</v>
      </c>
      <c r="B69" s="217">
        <v>1</v>
      </c>
      <c r="C69" s="328"/>
      <c r="D69" s="336"/>
      <c r="E69" s="153">
        <v>4</v>
      </c>
      <c r="F69" s="227"/>
      <c r="G69" s="194" t="str">
        <f>IF(ISBLANK(F69),"-",(F69/$D$51*$D$48*$B$70)*$D$59/$D$66)</f>
        <v>-</v>
      </c>
      <c r="H69" s="191" t="str">
        <f t="shared" si="0"/>
        <v>-</v>
      </c>
    </row>
    <row r="70" spans="1:11" ht="23.25" customHeight="1" x14ac:dyDescent="0.4">
      <c r="A70" s="127" t="s">
        <v>107</v>
      </c>
      <c r="B70" s="195">
        <f>(B69/B68)*(B67/B66)*(B65/B64)*(B63/B62)*B61</f>
        <v>50</v>
      </c>
      <c r="C70" s="326" t="s">
        <v>108</v>
      </c>
      <c r="D70" s="334">
        <v>2.7686000000000002</v>
      </c>
      <c r="E70" s="151">
        <v>1</v>
      </c>
      <c r="F70" s="226">
        <v>282832616</v>
      </c>
      <c r="G70" s="192">
        <f>IF(ISBLANK(F70),"-",(F70/$D$51*$D$48*$B$70)*$D$59/$D$70)</f>
        <v>110.48543564094741</v>
      </c>
      <c r="H70" s="190"/>
    </row>
    <row r="71" spans="1:11" ht="22.5" customHeight="1" thickBot="1" x14ac:dyDescent="0.45">
      <c r="A71" s="206" t="s">
        <v>109</v>
      </c>
      <c r="B71" s="228">
        <f>(D48*B70)/D57*D59</f>
        <v>2.6431150967416102</v>
      </c>
      <c r="C71" s="327"/>
      <c r="D71" s="335"/>
      <c r="E71" s="152">
        <v>2</v>
      </c>
      <c r="F71" s="219">
        <v>284628940</v>
      </c>
      <c r="G71" s="193">
        <f>IF(ISBLANK(F71),"-",(F71/$D$51*$D$48*$B$70)*$D$59/$D$70)</f>
        <v>111.18714975899766</v>
      </c>
      <c r="H71" s="190"/>
    </row>
    <row r="72" spans="1:11" ht="23.25" customHeight="1" x14ac:dyDescent="0.4">
      <c r="A72" s="322" t="s">
        <v>78</v>
      </c>
      <c r="B72" s="323"/>
      <c r="C72" s="327"/>
      <c r="D72" s="335"/>
      <c r="E72" s="152">
        <v>3</v>
      </c>
      <c r="F72" s="219">
        <v>284181706</v>
      </c>
      <c r="G72" s="193">
        <f>IF(ISBLANK(F72),"-",(F72/$D$51*$D$48*$B$70)*$D$59/$D$70)</f>
        <v>111.01244273962249</v>
      </c>
      <c r="H72" s="190"/>
    </row>
    <row r="73" spans="1:11" ht="23.25" customHeight="1" thickBot="1" x14ac:dyDescent="0.45">
      <c r="A73" s="324"/>
      <c r="B73" s="325"/>
      <c r="C73" s="329"/>
      <c r="D73" s="336"/>
      <c r="E73" s="153">
        <v>4</v>
      </c>
      <c r="F73" s="227"/>
      <c r="G73" s="194" t="str">
        <f>IF(ISBLANK(F73),"-",(F73/$D$51*$D$48*$B$70)*$D$59/$D$70)</f>
        <v>-</v>
      </c>
      <c r="H73" s="191"/>
    </row>
    <row r="74" spans="1:11" ht="26.25" customHeight="1" x14ac:dyDescent="0.4">
      <c r="A74" s="196"/>
      <c r="B74" s="196"/>
      <c r="C74" s="196"/>
      <c r="D74" s="196"/>
      <c r="E74" s="196"/>
      <c r="F74" s="196"/>
      <c r="G74" s="145" t="s">
        <v>71</v>
      </c>
      <c r="H74" s="229">
        <f>AVERAGE(H62:H73)</f>
        <v>0.6487760510062901</v>
      </c>
    </row>
    <row r="75" spans="1:11" ht="26.25" customHeight="1" x14ac:dyDescent="0.4">
      <c r="C75" s="196"/>
      <c r="D75" s="196"/>
      <c r="E75" s="196"/>
      <c r="F75" s="196"/>
      <c r="G75" s="143" t="s">
        <v>84</v>
      </c>
      <c r="H75" s="230">
        <f>STDEV(H62:H73)/H74</f>
        <v>3.2023242443326278E-3</v>
      </c>
    </row>
    <row r="76" spans="1:11" ht="27" customHeight="1" thickBot="1" x14ac:dyDescent="0.45">
      <c r="A76" s="196"/>
      <c r="B76" s="196"/>
      <c r="C76" s="196"/>
      <c r="D76" s="156"/>
      <c r="E76" s="156"/>
      <c r="F76" s="196"/>
      <c r="G76" s="144" t="s">
        <v>20</v>
      </c>
      <c r="H76" s="231">
        <f>COUNT(H62:H73)</f>
        <v>6</v>
      </c>
    </row>
    <row r="77" spans="1:11" ht="18.75" x14ac:dyDescent="0.3">
      <c r="A77" s="196"/>
      <c r="B77" s="196"/>
      <c r="C77" s="196"/>
      <c r="D77" s="156"/>
      <c r="E77" s="156"/>
      <c r="F77" s="156"/>
      <c r="G77" s="156"/>
      <c r="H77" s="196"/>
      <c r="I77" s="188"/>
      <c r="J77" s="233"/>
      <c r="K77" s="240"/>
    </row>
    <row r="78" spans="1:11" ht="26.25" customHeight="1" x14ac:dyDescent="0.4">
      <c r="A78" s="114" t="s">
        <v>110</v>
      </c>
      <c r="B78" s="233" t="s">
        <v>111</v>
      </c>
      <c r="C78" s="313" t="str">
        <f>B20</f>
        <v>Amoxicillin Trihydrate BP</v>
      </c>
      <c r="D78" s="313"/>
      <c r="E78" s="188" t="s">
        <v>112</v>
      </c>
      <c r="F78" s="188"/>
      <c r="G78" s="234">
        <f>H74</f>
        <v>0.6487760510062901</v>
      </c>
      <c r="H78" s="196"/>
      <c r="I78" s="188"/>
      <c r="J78" s="233"/>
      <c r="K78" s="240"/>
    </row>
    <row r="79" spans="1:11" ht="19.5" customHeight="1" thickBot="1" x14ac:dyDescent="0.35">
      <c r="A79" s="241"/>
      <c r="B79" s="166"/>
      <c r="C79" s="167"/>
      <c r="D79" s="167"/>
      <c r="E79" s="166"/>
      <c r="F79" s="166"/>
      <c r="G79" s="166"/>
      <c r="H79" s="166"/>
    </row>
    <row r="80" spans="1:11" ht="18.75" x14ac:dyDescent="0.3">
      <c r="A80" s="109" t="s">
        <v>1</v>
      </c>
      <c r="B80" s="313" t="s">
        <v>113</v>
      </c>
      <c r="C80" s="313"/>
      <c r="D80" s="313"/>
      <c r="E80" s="313"/>
      <c r="F80" s="313"/>
      <c r="G80" s="313"/>
      <c r="H80" s="313"/>
    </row>
    <row r="81" spans="1:8" ht="26.25" customHeight="1" x14ac:dyDescent="0.4">
      <c r="A81" s="114" t="s">
        <v>4</v>
      </c>
      <c r="B81" s="312" t="s">
        <v>48</v>
      </c>
      <c r="C81" s="312"/>
    </row>
    <row r="82" spans="1:8" ht="26.25" customHeight="1" x14ac:dyDescent="0.4">
      <c r="A82" s="233" t="s">
        <v>49</v>
      </c>
      <c r="B82" s="332" t="str">
        <f>B28</f>
        <v>NQCL-WRS-A1-3</v>
      </c>
      <c r="C82" s="332"/>
    </row>
    <row r="83" spans="1:8" ht="27" customHeight="1" thickBot="1" x14ac:dyDescent="0.45">
      <c r="A83" s="233" t="s">
        <v>6</v>
      </c>
      <c r="B83" s="212">
        <v>87.84</v>
      </c>
    </row>
    <row r="84" spans="1:8" ht="27" customHeight="1" thickBot="1" x14ac:dyDescent="0.45">
      <c r="A84" s="233" t="s">
        <v>50</v>
      </c>
      <c r="B84" s="211">
        <v>0</v>
      </c>
      <c r="C84" s="314" t="s">
        <v>51</v>
      </c>
      <c r="D84" s="315"/>
      <c r="E84" s="315"/>
      <c r="F84" s="315"/>
      <c r="G84" s="315"/>
      <c r="H84" s="316"/>
    </row>
    <row r="85" spans="1:8" ht="19.5" customHeight="1" thickBot="1" x14ac:dyDescent="0.35">
      <c r="A85" s="233" t="s">
        <v>52</v>
      </c>
      <c r="B85" s="240">
        <f>B83-B84</f>
        <v>87.84</v>
      </c>
      <c r="C85" s="119"/>
      <c r="D85" s="119"/>
      <c r="E85" s="119"/>
      <c r="F85" s="119"/>
      <c r="G85" s="119"/>
      <c r="H85" s="120"/>
    </row>
    <row r="86" spans="1:8" ht="27" customHeight="1" thickBot="1" x14ac:dyDescent="0.45">
      <c r="A86" s="233" t="s">
        <v>53</v>
      </c>
      <c r="B86" s="232">
        <v>1</v>
      </c>
      <c r="C86" s="317" t="s">
        <v>54</v>
      </c>
      <c r="D86" s="318"/>
      <c r="E86" s="318"/>
      <c r="F86" s="318"/>
      <c r="G86" s="318"/>
      <c r="H86" s="319"/>
    </row>
    <row r="87" spans="1:8" ht="27" customHeight="1" thickBot="1" x14ac:dyDescent="0.45">
      <c r="A87" s="233" t="s">
        <v>55</v>
      </c>
      <c r="B87" s="232">
        <v>1</v>
      </c>
      <c r="C87" s="317" t="s">
        <v>56</v>
      </c>
      <c r="D87" s="318"/>
      <c r="E87" s="318"/>
      <c r="F87" s="318"/>
      <c r="G87" s="318"/>
      <c r="H87" s="319"/>
    </row>
    <row r="88" spans="1:8" ht="18.75" x14ac:dyDescent="0.3">
      <c r="A88" s="233"/>
      <c r="B88" s="121"/>
      <c r="C88" s="124"/>
      <c r="D88" s="124"/>
      <c r="E88" s="124"/>
      <c r="F88" s="124"/>
      <c r="G88" s="124"/>
      <c r="H88" s="124"/>
    </row>
    <row r="89" spans="1:8" ht="18.75" x14ac:dyDescent="0.3">
      <c r="A89" s="233" t="s">
        <v>57</v>
      </c>
      <c r="B89" s="125">
        <f>B86/B87</f>
        <v>1</v>
      </c>
      <c r="C89" s="188" t="s">
        <v>58</v>
      </c>
    </row>
    <row r="90" spans="1:8" ht="19.5" customHeight="1" thickBot="1" x14ac:dyDescent="0.35">
      <c r="A90" s="233"/>
      <c r="B90" s="240"/>
      <c r="C90" s="123"/>
      <c r="D90" s="123"/>
      <c r="E90" s="123"/>
      <c r="F90" s="123"/>
      <c r="G90" s="123"/>
    </row>
    <row r="91" spans="1:8" ht="27" customHeight="1" thickBot="1" x14ac:dyDescent="0.45">
      <c r="A91" s="126" t="s">
        <v>59</v>
      </c>
      <c r="B91" s="216">
        <v>25</v>
      </c>
      <c r="D91" s="320" t="s">
        <v>60</v>
      </c>
      <c r="E91" s="333"/>
      <c r="F91" s="172" t="s">
        <v>61</v>
      </c>
      <c r="G91" s="173"/>
      <c r="H91" s="123"/>
    </row>
    <row r="92" spans="1:8" ht="26.25" customHeight="1" x14ac:dyDescent="0.4">
      <c r="A92" s="127" t="s">
        <v>62</v>
      </c>
      <c r="B92" s="217">
        <v>1</v>
      </c>
      <c r="C92" s="129" t="s">
        <v>63</v>
      </c>
      <c r="D92" s="130" t="s">
        <v>64</v>
      </c>
      <c r="E92" s="131" t="s">
        <v>65</v>
      </c>
      <c r="F92" s="130" t="s">
        <v>64</v>
      </c>
      <c r="G92" s="131" t="s">
        <v>65</v>
      </c>
      <c r="H92" s="123"/>
    </row>
    <row r="93" spans="1:8" ht="26.25" customHeight="1" x14ac:dyDescent="0.4">
      <c r="A93" s="127" t="s">
        <v>66</v>
      </c>
      <c r="B93" s="217">
        <v>1</v>
      </c>
      <c r="C93" s="132">
        <v>1</v>
      </c>
      <c r="D93" s="218"/>
      <c r="E93" s="168"/>
      <c r="F93" s="218"/>
      <c r="G93" s="168" t="str">
        <f>IF(ISBLANK(F93),"-",$D$103/$F$100*F93)</f>
        <v>-</v>
      </c>
      <c r="H93" s="123"/>
    </row>
    <row r="94" spans="1:8" ht="26.25" customHeight="1" x14ac:dyDescent="0.4">
      <c r="A94" s="127" t="s">
        <v>67</v>
      </c>
      <c r="B94" s="217">
        <v>1</v>
      </c>
      <c r="C94" s="195">
        <v>2</v>
      </c>
      <c r="D94" s="219"/>
      <c r="E94" s="169"/>
      <c r="F94" s="219"/>
      <c r="G94" s="169" t="str">
        <f>IF(ISBLANK(F94),"-",$D$103/$F$100*F94)</f>
        <v>-</v>
      </c>
      <c r="H94" s="123"/>
    </row>
    <row r="95" spans="1:8" ht="26.25" customHeight="1" x14ac:dyDescent="0.4">
      <c r="A95" s="127" t="s">
        <v>68</v>
      </c>
      <c r="B95" s="217">
        <v>1</v>
      </c>
      <c r="C95" s="195">
        <v>3</v>
      </c>
      <c r="D95" s="219"/>
      <c r="E95" s="169"/>
      <c r="F95" s="219"/>
      <c r="G95" s="169" t="str">
        <f>IF(ISBLANK(F95),"-",$D$103/$F$100*F95)</f>
        <v>-</v>
      </c>
    </row>
    <row r="96" spans="1:8" ht="26.25" customHeight="1" x14ac:dyDescent="0.4">
      <c r="A96" s="127" t="s">
        <v>69</v>
      </c>
      <c r="B96" s="217">
        <v>1</v>
      </c>
      <c r="C96" s="134">
        <v>4</v>
      </c>
      <c r="D96" s="220"/>
      <c r="E96" s="170"/>
      <c r="F96" s="220"/>
      <c r="G96" s="170" t="str">
        <f>IF(ISBLANK(F96),"-",$D$103/$F$100*F96)</f>
        <v>-</v>
      </c>
    </row>
    <row r="97" spans="1:7" ht="27" customHeight="1" thickBot="1" x14ac:dyDescent="0.45">
      <c r="A97" s="127" t="s">
        <v>70</v>
      </c>
      <c r="B97" s="217">
        <v>1</v>
      </c>
      <c r="C97" s="135" t="s">
        <v>71</v>
      </c>
      <c r="D97" s="136"/>
      <c r="E97" s="137"/>
      <c r="F97" s="136"/>
      <c r="G97" s="137" t="e">
        <f>AVERAGE(G93:G96)</f>
        <v>#DIV/0!</v>
      </c>
    </row>
    <row r="98" spans="1:7" ht="26.25" customHeight="1" x14ac:dyDescent="0.4">
      <c r="A98" s="127" t="s">
        <v>72</v>
      </c>
      <c r="B98" s="212">
        <v>1</v>
      </c>
      <c r="C98" s="198" t="s">
        <v>73</v>
      </c>
      <c r="D98" s="222">
        <v>28.48</v>
      </c>
      <c r="E98" s="188"/>
      <c r="F98" s="221">
        <v>29.51</v>
      </c>
      <c r="G98" s="174"/>
    </row>
    <row r="99" spans="1:7" ht="26.25" customHeight="1" x14ac:dyDescent="0.4">
      <c r="A99" s="127" t="s">
        <v>74</v>
      </c>
      <c r="B99" s="212">
        <v>1</v>
      </c>
      <c r="C99" s="199" t="s">
        <v>75</v>
      </c>
      <c r="D99" s="200">
        <f>D98*$B$89</f>
        <v>28.48</v>
      </c>
      <c r="E99" s="196"/>
      <c r="F99" s="138">
        <f>F98*$B$89</f>
        <v>29.51</v>
      </c>
      <c r="G99" s="156"/>
    </row>
    <row r="100" spans="1:7" ht="19.5" customHeight="1" thickBot="1" x14ac:dyDescent="0.35">
      <c r="A100" s="127" t="s">
        <v>76</v>
      </c>
      <c r="B100" s="196">
        <f>(B99/B98)*(B97/B96)*(B95/B94)*(B93/B92)*B91</f>
        <v>25</v>
      </c>
      <c r="C100" s="199" t="s">
        <v>77</v>
      </c>
      <c r="D100" s="201">
        <f>D99*$B$85/100</f>
        <v>25.016832000000001</v>
      </c>
      <c r="E100" s="156"/>
      <c r="F100" s="140">
        <f>F99*$B$85/100</f>
        <v>25.921584000000003</v>
      </c>
      <c r="G100" s="156"/>
    </row>
    <row r="101" spans="1:7" ht="19.5" customHeight="1" thickBot="1" x14ac:dyDescent="0.35">
      <c r="A101" s="322" t="s">
        <v>78</v>
      </c>
      <c r="B101" s="330"/>
      <c r="C101" s="199" t="s">
        <v>79</v>
      </c>
      <c r="D101" s="200">
        <f>D100/$B$100</f>
        <v>1.00067328</v>
      </c>
      <c r="E101" s="156"/>
      <c r="F101" s="142">
        <f>F100/$B$100</f>
        <v>1.0368633600000001</v>
      </c>
      <c r="G101" s="156"/>
    </row>
    <row r="102" spans="1:7" ht="27" customHeight="1" thickBot="1" x14ac:dyDescent="0.45">
      <c r="A102" s="324"/>
      <c r="B102" s="331"/>
      <c r="C102" s="199" t="s">
        <v>80</v>
      </c>
      <c r="D102" s="223">
        <v>1.2</v>
      </c>
      <c r="E102" s="174"/>
      <c r="F102" s="174"/>
      <c r="G102" s="174"/>
    </row>
    <row r="103" spans="1:7" ht="18.75" x14ac:dyDescent="0.3">
      <c r="C103" s="199" t="s">
        <v>81</v>
      </c>
      <c r="D103" s="201">
        <f>D102*$B$100</f>
        <v>30</v>
      </c>
      <c r="E103" s="156"/>
      <c r="F103" s="156"/>
      <c r="G103" s="156"/>
    </row>
    <row r="104" spans="1:7" ht="19.5" customHeight="1" thickBot="1" x14ac:dyDescent="0.35">
      <c r="C104" s="202" t="s">
        <v>82</v>
      </c>
      <c r="D104" s="203">
        <f>D103/B89</f>
        <v>30</v>
      </c>
      <c r="E104" s="160"/>
      <c r="F104" s="160"/>
      <c r="G104" s="160"/>
    </row>
    <row r="105" spans="1:7" ht="18.75" x14ac:dyDescent="0.3">
      <c r="C105" s="204" t="s">
        <v>83</v>
      </c>
      <c r="D105" s="205" t="e">
        <f>AVERAGE(E93:E96,G93:G96)</f>
        <v>#DIV/0!</v>
      </c>
      <c r="E105" s="159"/>
      <c r="F105" s="159"/>
      <c r="G105" s="159"/>
    </row>
    <row r="106" spans="1:7" ht="18.75" x14ac:dyDescent="0.3">
      <c r="C106" s="143" t="s">
        <v>84</v>
      </c>
      <c r="D106" s="146" t="e">
        <f>STDEV(E93:E96,G93:G96)/D105</f>
        <v>#DIV/0!</v>
      </c>
      <c r="E106" s="196"/>
      <c r="F106" s="196"/>
      <c r="G106" s="196"/>
    </row>
    <row r="107" spans="1:7" ht="19.5" customHeight="1" thickBot="1" x14ac:dyDescent="0.35">
      <c r="C107" s="144" t="s">
        <v>20</v>
      </c>
      <c r="D107" s="147">
        <f>COUNT(E93:E96,G93:G96)</f>
        <v>0</v>
      </c>
      <c r="E107" s="196"/>
      <c r="F107" s="196"/>
      <c r="G107" s="196"/>
    </row>
    <row r="109" spans="1:7" ht="18.75" x14ac:dyDescent="0.3">
      <c r="A109" s="109" t="s">
        <v>1</v>
      </c>
      <c r="B109" s="148" t="s">
        <v>85</v>
      </c>
    </row>
    <row r="110" spans="1:7" ht="18.75" x14ac:dyDescent="0.3">
      <c r="A110" s="188" t="s">
        <v>86</v>
      </c>
      <c r="B110" s="112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233" t="s">
        <v>87</v>
      </c>
      <c r="B111" s="224">
        <v>5</v>
      </c>
      <c r="C111" s="196" t="s">
        <v>88</v>
      </c>
      <c r="D111" s="225">
        <v>125</v>
      </c>
      <c r="E111" s="196" t="str">
        <f>B20</f>
        <v>Amoxicillin Trihydrate BP</v>
      </c>
    </row>
    <row r="112" spans="1:7" ht="18.75" x14ac:dyDescent="0.3">
      <c r="A112" s="112" t="s">
        <v>89</v>
      </c>
      <c r="B112" s="235">
        <f>B58</f>
        <v>1.1012979569756709</v>
      </c>
    </row>
    <row r="113" spans="1:8" ht="18.75" x14ac:dyDescent="0.3">
      <c r="A113" s="233" t="s">
        <v>90</v>
      </c>
      <c r="B113" s="186">
        <f>B111</f>
        <v>5</v>
      </c>
      <c r="C113" s="196" t="s">
        <v>91</v>
      </c>
      <c r="D113" s="208">
        <f>B112*B111</f>
        <v>5.5064897848783545</v>
      </c>
      <c r="E113" s="188"/>
      <c r="F113" s="188"/>
      <c r="G113" s="188"/>
      <c r="H113" s="188"/>
    </row>
    <row r="114" spans="1:8" ht="19.5" customHeight="1" thickBot="1" x14ac:dyDescent="0.3"/>
    <row r="115" spans="1:8" ht="27" customHeight="1" thickBot="1" x14ac:dyDescent="0.45">
      <c r="A115" s="126" t="s">
        <v>92</v>
      </c>
      <c r="B115" s="216">
        <v>50</v>
      </c>
      <c r="D115" s="150" t="s">
        <v>93</v>
      </c>
      <c r="E115" s="149" t="s">
        <v>94</v>
      </c>
      <c r="F115" s="149" t="s">
        <v>64</v>
      </c>
      <c r="G115" s="149" t="s">
        <v>95</v>
      </c>
      <c r="H115" s="129" t="s">
        <v>96</v>
      </c>
    </row>
    <row r="116" spans="1:8" ht="26.25" customHeight="1" x14ac:dyDescent="0.4">
      <c r="A116" s="127" t="s">
        <v>97</v>
      </c>
      <c r="B116" s="217">
        <v>1</v>
      </c>
      <c r="C116" s="326" t="s">
        <v>98</v>
      </c>
      <c r="D116" s="334">
        <v>2.0820500000000002</v>
      </c>
      <c r="E116" s="180">
        <v>1</v>
      </c>
      <c r="F116" s="226"/>
      <c r="G116" s="247" t="str">
        <f>IF(ISBLANK(F116),"-",(F116/$D$105*$D$102*$B$124)*$D$113/$D$116)</f>
        <v>-</v>
      </c>
      <c r="H116" s="250" t="str">
        <f t="shared" ref="H116:H127" si="1">IF(ISBLANK(F116),"-",G116/$D$111)</f>
        <v>-</v>
      </c>
    </row>
    <row r="117" spans="1:8" ht="26.25" customHeight="1" x14ac:dyDescent="0.4">
      <c r="A117" s="127" t="s">
        <v>99</v>
      </c>
      <c r="B117" s="217">
        <v>1</v>
      </c>
      <c r="C117" s="327"/>
      <c r="D117" s="335"/>
      <c r="E117" s="181">
        <v>2</v>
      </c>
      <c r="F117" s="219"/>
      <c r="G117" s="248" t="str">
        <f>IF(ISBLANK(F117),"-",(F117/$D$105*$D$102*$B$124)*$D$113/$D$116)</f>
        <v>-</v>
      </c>
      <c r="H117" s="251" t="str">
        <f t="shared" si="1"/>
        <v>-</v>
      </c>
    </row>
    <row r="118" spans="1:8" ht="26.25" customHeight="1" x14ac:dyDescent="0.4">
      <c r="A118" s="127" t="s">
        <v>100</v>
      </c>
      <c r="B118" s="217">
        <v>1</v>
      </c>
      <c r="C118" s="327"/>
      <c r="D118" s="335"/>
      <c r="E118" s="181">
        <v>3</v>
      </c>
      <c r="F118" s="219"/>
      <c r="G118" s="248" t="str">
        <f>IF(ISBLANK(F118),"-",(F118/$D$105*$D$102*$B$124)*$D$113/$D$116)</f>
        <v>-</v>
      </c>
      <c r="H118" s="251" t="str">
        <f t="shared" si="1"/>
        <v>-</v>
      </c>
    </row>
    <row r="119" spans="1:8" ht="27" customHeight="1" thickBot="1" x14ac:dyDescent="0.45">
      <c r="A119" s="127" t="s">
        <v>101</v>
      </c>
      <c r="B119" s="217">
        <v>1</v>
      </c>
      <c r="C119" s="328"/>
      <c r="D119" s="336"/>
      <c r="E119" s="182">
        <v>4</v>
      </c>
      <c r="F119" s="227"/>
      <c r="G119" s="249" t="str">
        <f>IF(ISBLANK(F119),"-",(F119/$D$105*$D$102*$B$124)*$D$113/$D$116)</f>
        <v>-</v>
      </c>
      <c r="H119" s="252" t="str">
        <f t="shared" si="1"/>
        <v>-</v>
      </c>
    </row>
    <row r="120" spans="1:8" ht="26.25" customHeight="1" x14ac:dyDescent="0.4">
      <c r="A120" s="127" t="s">
        <v>102</v>
      </c>
      <c r="B120" s="217">
        <v>1</v>
      </c>
      <c r="C120" s="326" t="s">
        <v>103</v>
      </c>
      <c r="D120" s="334">
        <v>2.5022600000000002</v>
      </c>
      <c r="E120" s="151">
        <v>1</v>
      </c>
      <c r="F120" s="219"/>
      <c r="G120" s="247" t="str">
        <f>IF(ISBLANK(F120),"-",(F120/$D$105*$D$102*$B$124)*$D$113/$D$120)</f>
        <v>-</v>
      </c>
      <c r="H120" s="250" t="str">
        <f t="shared" si="1"/>
        <v>-</v>
      </c>
    </row>
    <row r="121" spans="1:8" ht="26.25" customHeight="1" x14ac:dyDescent="0.4">
      <c r="A121" s="127" t="s">
        <v>104</v>
      </c>
      <c r="B121" s="217">
        <v>1</v>
      </c>
      <c r="C121" s="327"/>
      <c r="D121" s="335"/>
      <c r="E121" s="152">
        <v>2</v>
      </c>
      <c r="F121" s="219"/>
      <c r="G121" s="248" t="str">
        <f>IF(ISBLANK(F121),"-",(F121/$D$105*$D$102*$B$124)*$D$113/$D$120)</f>
        <v>-</v>
      </c>
      <c r="H121" s="251" t="str">
        <f t="shared" si="1"/>
        <v>-</v>
      </c>
    </row>
    <row r="122" spans="1:8" ht="26.25" customHeight="1" x14ac:dyDescent="0.4">
      <c r="A122" s="127" t="s">
        <v>105</v>
      </c>
      <c r="B122" s="217">
        <v>1</v>
      </c>
      <c r="C122" s="327"/>
      <c r="D122" s="335"/>
      <c r="E122" s="152">
        <v>3</v>
      </c>
      <c r="F122" s="219"/>
      <c r="G122" s="248" t="str">
        <f>IF(ISBLANK(F122),"-",(F122/$D$105*$D$102*$B$124)*$D$113/$D$120)</f>
        <v>-</v>
      </c>
      <c r="H122" s="251" t="str">
        <f t="shared" si="1"/>
        <v>-</v>
      </c>
    </row>
    <row r="123" spans="1:8" ht="27" customHeight="1" thickBot="1" x14ac:dyDescent="0.45">
      <c r="A123" s="127" t="s">
        <v>106</v>
      </c>
      <c r="B123" s="217">
        <v>1</v>
      </c>
      <c r="C123" s="328"/>
      <c r="D123" s="336"/>
      <c r="E123" s="153">
        <v>4</v>
      </c>
      <c r="F123" s="227"/>
      <c r="G123" s="249" t="str">
        <f>IF(ISBLANK(F123),"-",(F123/$D$105*$D$102*$B$124)*$D$113/$D$120)</f>
        <v>-</v>
      </c>
      <c r="H123" s="252" t="str">
        <f t="shared" si="1"/>
        <v>-</v>
      </c>
    </row>
    <row r="124" spans="1:8" ht="26.25" customHeight="1" x14ac:dyDescent="0.4">
      <c r="A124" s="127" t="s">
        <v>107</v>
      </c>
      <c r="B124" s="195">
        <f>(B123/B122)*(B121/B120)*(B119/B118)*(B117/B116)*B115</f>
        <v>50</v>
      </c>
      <c r="C124" s="326" t="s">
        <v>108</v>
      </c>
      <c r="D124" s="334">
        <v>2.2339899999999999</v>
      </c>
      <c r="E124" s="151">
        <v>1</v>
      </c>
      <c r="F124" s="226"/>
      <c r="G124" s="247" t="str">
        <f>IF(ISBLANK(F124),"-",(F124/$D$105*$D$102*$B$124)*$D$113/$D$124)</f>
        <v>-</v>
      </c>
      <c r="H124" s="250" t="str">
        <f t="shared" si="1"/>
        <v>-</v>
      </c>
    </row>
    <row r="125" spans="1:8" ht="27" customHeight="1" thickBot="1" x14ac:dyDescent="0.45">
      <c r="A125" s="206" t="s">
        <v>109</v>
      </c>
      <c r="B125" s="228">
        <f>(D102*B124)/D111*D113</f>
        <v>2.6431150967416102</v>
      </c>
      <c r="C125" s="327"/>
      <c r="D125" s="335"/>
      <c r="E125" s="152">
        <v>2</v>
      </c>
      <c r="F125" s="219"/>
      <c r="G125" s="248" t="str">
        <f>IF(ISBLANK(F125),"-",(F125/$D$105*$D$102*$B$124)*$D$113/$D$124)</f>
        <v>-</v>
      </c>
      <c r="H125" s="251" t="str">
        <f t="shared" si="1"/>
        <v>-</v>
      </c>
    </row>
    <row r="126" spans="1:8" ht="26.25" customHeight="1" x14ac:dyDescent="0.4">
      <c r="A126" s="322" t="s">
        <v>78</v>
      </c>
      <c r="B126" s="323"/>
      <c r="C126" s="327"/>
      <c r="D126" s="335"/>
      <c r="E126" s="152">
        <v>3</v>
      </c>
      <c r="F126" s="219"/>
      <c r="G126" s="248" t="str">
        <f>IF(ISBLANK(F126),"-",(F126/$D$105*$D$102*$B$124)*$D$113/$D$124)</f>
        <v>-</v>
      </c>
      <c r="H126" s="251" t="str">
        <f t="shared" si="1"/>
        <v>-</v>
      </c>
    </row>
    <row r="127" spans="1:8" ht="27" customHeight="1" thickBot="1" x14ac:dyDescent="0.45">
      <c r="A127" s="324"/>
      <c r="B127" s="325"/>
      <c r="C127" s="329"/>
      <c r="D127" s="336"/>
      <c r="E127" s="153">
        <v>4</v>
      </c>
      <c r="F127" s="227"/>
      <c r="G127" s="249" t="str">
        <f>IF(ISBLANK(F127),"-",(F127/$D$105*$D$102*$B$124)*$D$113/$D$124)</f>
        <v>-</v>
      </c>
      <c r="H127" s="252" t="str">
        <f t="shared" si="1"/>
        <v>-</v>
      </c>
    </row>
    <row r="128" spans="1:8" ht="26.25" customHeight="1" x14ac:dyDescent="0.4">
      <c r="A128" s="196"/>
      <c r="B128" s="196"/>
      <c r="C128" s="196"/>
      <c r="D128" s="196"/>
      <c r="E128" s="196"/>
      <c r="F128" s="196"/>
      <c r="G128" s="145" t="s">
        <v>71</v>
      </c>
      <c r="H128" s="229" t="e">
        <f>AVERAGE(H116:H127)</f>
        <v>#DIV/0!</v>
      </c>
    </row>
    <row r="129" spans="1:9" ht="26.25" customHeight="1" x14ac:dyDescent="0.4">
      <c r="C129" s="196"/>
      <c r="D129" s="196"/>
      <c r="E129" s="196"/>
      <c r="F129" s="196"/>
      <c r="G129" s="143" t="s">
        <v>84</v>
      </c>
      <c r="H129" s="246" t="e">
        <f>STDEV(H116:H127)/H128</f>
        <v>#DIV/0!</v>
      </c>
    </row>
    <row r="130" spans="1:9" ht="27" customHeight="1" thickBot="1" x14ac:dyDescent="0.45">
      <c r="A130" s="196"/>
      <c r="B130" s="196"/>
      <c r="C130" s="196"/>
      <c r="D130" s="156"/>
      <c r="E130" s="156"/>
      <c r="F130" s="196"/>
      <c r="G130" s="144" t="s">
        <v>20</v>
      </c>
      <c r="H130" s="231">
        <f>COUNT(H116:H127)</f>
        <v>0</v>
      </c>
    </row>
    <row r="131" spans="1:9" ht="18.75" x14ac:dyDescent="0.3">
      <c r="A131" s="196"/>
      <c r="B131" s="196"/>
      <c r="C131" s="196"/>
      <c r="D131" s="156"/>
      <c r="E131" s="156"/>
      <c r="F131" s="156"/>
      <c r="G131" s="156"/>
      <c r="H131" s="196"/>
    </row>
    <row r="132" spans="1:9" ht="26.25" customHeight="1" x14ac:dyDescent="0.4">
      <c r="A132" s="114" t="s">
        <v>110</v>
      </c>
      <c r="B132" s="233" t="s">
        <v>111</v>
      </c>
      <c r="C132" s="313" t="str">
        <f>B20</f>
        <v>Amoxicillin Trihydrate BP</v>
      </c>
      <c r="D132" s="313"/>
      <c r="E132" s="188" t="s">
        <v>112</v>
      </c>
      <c r="F132" s="188"/>
      <c r="G132" s="234" t="e">
        <f>H128</f>
        <v>#DIV/0!</v>
      </c>
      <c r="H132" s="196"/>
    </row>
    <row r="133" spans="1:9" ht="19.5" customHeight="1" thickBot="1" x14ac:dyDescent="0.35">
      <c r="A133" s="241"/>
      <c r="B133" s="166"/>
      <c r="C133" s="167"/>
      <c r="D133" s="167"/>
      <c r="E133" s="166"/>
      <c r="F133" s="166"/>
      <c r="G133" s="166"/>
      <c r="H133" s="166"/>
    </row>
    <row r="134" spans="1:9" ht="83.1" customHeight="1" x14ac:dyDescent="0.3">
      <c r="A134" s="233" t="s">
        <v>29</v>
      </c>
      <c r="B134" s="209"/>
      <c r="C134" s="209"/>
      <c r="D134" s="196"/>
      <c r="E134" s="183"/>
      <c r="F134" s="188"/>
      <c r="G134" s="183"/>
      <c r="H134" s="183"/>
      <c r="I134" s="188"/>
    </row>
    <row r="135" spans="1:9" ht="83.1" customHeight="1" x14ac:dyDescent="0.3">
      <c r="A135" s="233" t="s">
        <v>30</v>
      </c>
      <c r="B135" s="210"/>
      <c r="C135" s="210"/>
      <c r="D135" s="240"/>
      <c r="E135" s="184"/>
      <c r="F135" s="188"/>
      <c r="G135" s="184"/>
      <c r="H135" s="184"/>
      <c r="I135" s="188"/>
    </row>
    <row r="136" spans="1:9" ht="18.75" x14ac:dyDescent="0.3">
      <c r="A136" s="196"/>
      <c r="B136" s="196"/>
      <c r="C136" s="156"/>
      <c r="D136" s="156"/>
      <c r="E136" s="156"/>
      <c r="F136" s="156"/>
      <c r="G136" s="196"/>
      <c r="H136" s="196"/>
      <c r="I136" s="188"/>
    </row>
    <row r="137" spans="1:9" ht="18.75" x14ac:dyDescent="0.3">
      <c r="A137" s="196"/>
      <c r="B137" s="196"/>
      <c r="C137" s="196"/>
      <c r="D137" s="156"/>
      <c r="E137" s="156"/>
      <c r="F137" s="156"/>
      <c r="G137" s="156"/>
      <c r="H137" s="196"/>
      <c r="I137" s="188"/>
    </row>
    <row r="138" spans="1:9" ht="27" customHeight="1" x14ac:dyDescent="0.3">
      <c r="A138" s="196"/>
      <c r="B138" s="196"/>
      <c r="C138" s="196"/>
      <c r="D138" s="156"/>
      <c r="E138" s="156"/>
      <c r="F138" s="156"/>
      <c r="G138" s="156"/>
      <c r="H138" s="196"/>
      <c r="I138" s="188"/>
    </row>
    <row r="139" spans="1:9" ht="18.75" x14ac:dyDescent="0.3">
      <c r="A139" s="196"/>
      <c r="B139" s="196"/>
      <c r="C139" s="196"/>
      <c r="D139" s="156"/>
      <c r="E139" s="156"/>
      <c r="F139" s="156"/>
      <c r="G139" s="156"/>
      <c r="H139" s="196"/>
      <c r="I139" s="188"/>
    </row>
    <row r="140" spans="1:9" ht="27" customHeight="1" x14ac:dyDescent="0.3">
      <c r="A140" s="196"/>
      <c r="B140" s="196"/>
      <c r="C140" s="196"/>
      <c r="D140" s="156"/>
      <c r="E140" s="156"/>
      <c r="F140" s="156"/>
      <c r="G140" s="156"/>
      <c r="H140" s="196"/>
      <c r="I140" s="188"/>
    </row>
    <row r="141" spans="1:9" ht="27" customHeight="1" x14ac:dyDescent="0.3">
      <c r="A141" s="196"/>
      <c r="B141" s="196"/>
      <c r="C141" s="196"/>
      <c r="D141" s="156"/>
      <c r="E141" s="156"/>
      <c r="F141" s="156"/>
      <c r="G141" s="156"/>
      <c r="H141" s="196"/>
      <c r="I141" s="188"/>
    </row>
    <row r="142" spans="1:9" ht="18.75" x14ac:dyDescent="0.3">
      <c r="A142" s="196"/>
      <c r="B142" s="196"/>
      <c r="C142" s="196"/>
      <c r="D142" s="156"/>
      <c r="E142" s="156"/>
      <c r="F142" s="156"/>
      <c r="G142" s="156"/>
      <c r="H142" s="196"/>
      <c r="I142" s="188"/>
    </row>
    <row r="143" spans="1:9" ht="18.75" x14ac:dyDescent="0.3">
      <c r="A143" s="196"/>
      <c r="B143" s="196"/>
      <c r="C143" s="196"/>
      <c r="D143" s="156"/>
      <c r="E143" s="156"/>
      <c r="F143" s="156"/>
      <c r="G143" s="156"/>
      <c r="H143" s="196"/>
      <c r="I143" s="188"/>
    </row>
    <row r="144" spans="1:9" ht="18.75" x14ac:dyDescent="0.3">
      <c r="A144" s="196"/>
      <c r="B144" s="196"/>
      <c r="C144" s="196"/>
      <c r="D144" s="156"/>
      <c r="E144" s="156"/>
      <c r="F144" s="156"/>
      <c r="G144" s="156"/>
      <c r="H144" s="196"/>
      <c r="I144" s="188"/>
    </row>
    <row r="250" spans="1:1" x14ac:dyDescent="0.25">
      <c r="A250" s="8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  <mergeCell ref="D37:E37"/>
    <mergeCell ref="A47:B48"/>
    <mergeCell ref="C62:C65"/>
    <mergeCell ref="D62:D65"/>
    <mergeCell ref="C66:C69"/>
    <mergeCell ref="D66:D69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A126:B127"/>
    <mergeCell ref="C132:D132"/>
    <mergeCell ref="C116:C119"/>
    <mergeCell ref="D116:D119"/>
    <mergeCell ref="C120:C123"/>
    <mergeCell ref="D120:D123"/>
    <mergeCell ref="C124:C127"/>
    <mergeCell ref="D124:D127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2" zoomScale="55" zoomScaleNormal="75" workbookViewId="0">
      <selection activeCell="D116" sqref="D116:D127"/>
    </sheetView>
  </sheetViews>
  <sheetFormatPr defaultRowHeight="13.5" x14ac:dyDescent="0.25"/>
  <cols>
    <col min="1" max="1" width="55.42578125" style="82" customWidth="1"/>
    <col min="2" max="2" width="33.7109375" style="82" customWidth="1"/>
    <col min="3" max="3" width="42.28515625" style="82" customWidth="1"/>
    <col min="4" max="4" width="30.5703125" style="82" customWidth="1"/>
    <col min="5" max="5" width="35.42578125" style="82" customWidth="1"/>
    <col min="6" max="6" width="30.7109375" style="82" customWidth="1"/>
    <col min="7" max="7" width="35.42578125" style="82" customWidth="1"/>
    <col min="8" max="9" width="30.28515625" style="82" customWidth="1"/>
    <col min="10" max="10" width="30.42578125" style="82" customWidth="1"/>
    <col min="11" max="11" width="21.28515625" style="82" customWidth="1"/>
    <col min="12" max="12" width="9.140625" style="82" customWidth="1"/>
    <col min="13" max="16384" width="9.140625" style="86"/>
  </cols>
  <sheetData>
    <row r="1" spans="1:8" x14ac:dyDescent="0.25">
      <c r="A1" s="309" t="s">
        <v>31</v>
      </c>
      <c r="B1" s="309"/>
      <c r="C1" s="309"/>
      <c r="D1" s="309"/>
      <c r="E1" s="309"/>
      <c r="F1" s="309"/>
      <c r="G1" s="309"/>
      <c r="H1" s="309"/>
    </row>
    <row r="2" spans="1:8" x14ac:dyDescent="0.25">
      <c r="A2" s="309"/>
      <c r="B2" s="309"/>
      <c r="C2" s="309"/>
      <c r="D2" s="309"/>
      <c r="E2" s="309"/>
      <c r="F2" s="309"/>
      <c r="G2" s="309"/>
      <c r="H2" s="309"/>
    </row>
    <row r="3" spans="1:8" x14ac:dyDescent="0.25">
      <c r="A3" s="309"/>
      <c r="B3" s="309"/>
      <c r="C3" s="309"/>
      <c r="D3" s="309"/>
      <c r="E3" s="309"/>
      <c r="F3" s="309"/>
      <c r="G3" s="309"/>
      <c r="H3" s="309"/>
    </row>
    <row r="4" spans="1:8" x14ac:dyDescent="0.25">
      <c r="A4" s="309"/>
      <c r="B4" s="309"/>
      <c r="C4" s="309"/>
      <c r="D4" s="309"/>
      <c r="E4" s="309"/>
      <c r="F4" s="309"/>
      <c r="G4" s="309"/>
      <c r="H4" s="309"/>
    </row>
    <row r="5" spans="1:8" x14ac:dyDescent="0.25">
      <c r="A5" s="309"/>
      <c r="B5" s="309"/>
      <c r="C5" s="309"/>
      <c r="D5" s="309"/>
      <c r="E5" s="309"/>
      <c r="F5" s="309"/>
      <c r="G5" s="309"/>
      <c r="H5" s="309"/>
    </row>
    <row r="6" spans="1:8" x14ac:dyDescent="0.25">
      <c r="A6" s="309"/>
      <c r="B6" s="309"/>
      <c r="C6" s="309"/>
      <c r="D6" s="309"/>
      <c r="E6" s="309"/>
      <c r="F6" s="309"/>
      <c r="G6" s="309"/>
      <c r="H6" s="309"/>
    </row>
    <row r="7" spans="1:8" x14ac:dyDescent="0.25">
      <c r="A7" s="309"/>
      <c r="B7" s="309"/>
      <c r="C7" s="309"/>
      <c r="D7" s="309"/>
      <c r="E7" s="309"/>
      <c r="F7" s="309"/>
      <c r="G7" s="309"/>
      <c r="H7" s="309"/>
    </row>
    <row r="8" spans="1:8" x14ac:dyDescent="0.25">
      <c r="A8" s="310" t="s">
        <v>32</v>
      </c>
      <c r="B8" s="310"/>
      <c r="C8" s="310"/>
      <c r="D8" s="310"/>
      <c r="E8" s="310"/>
      <c r="F8" s="310"/>
      <c r="G8" s="310"/>
      <c r="H8" s="310"/>
    </row>
    <row r="9" spans="1:8" x14ac:dyDescent="0.25">
      <c r="A9" s="310"/>
      <c r="B9" s="310"/>
      <c r="C9" s="310"/>
      <c r="D9" s="310"/>
      <c r="E9" s="310"/>
      <c r="F9" s="310"/>
      <c r="G9" s="310"/>
      <c r="H9" s="310"/>
    </row>
    <row r="10" spans="1:8" x14ac:dyDescent="0.25">
      <c r="A10" s="310"/>
      <c r="B10" s="310"/>
      <c r="C10" s="310"/>
      <c r="D10" s="310"/>
      <c r="E10" s="310"/>
      <c r="F10" s="310"/>
      <c r="G10" s="310"/>
      <c r="H10" s="310"/>
    </row>
    <row r="11" spans="1:8" x14ac:dyDescent="0.25">
      <c r="A11" s="310"/>
      <c r="B11" s="310"/>
      <c r="C11" s="310"/>
      <c r="D11" s="310"/>
      <c r="E11" s="310"/>
      <c r="F11" s="310"/>
      <c r="G11" s="310"/>
      <c r="H11" s="310"/>
    </row>
    <row r="12" spans="1:8" x14ac:dyDescent="0.25">
      <c r="A12" s="310"/>
      <c r="B12" s="310"/>
      <c r="C12" s="310"/>
      <c r="D12" s="310"/>
      <c r="E12" s="310"/>
      <c r="F12" s="310"/>
      <c r="G12" s="310"/>
      <c r="H12" s="310"/>
    </row>
    <row r="13" spans="1:8" x14ac:dyDescent="0.25">
      <c r="A13" s="310"/>
      <c r="B13" s="310"/>
      <c r="C13" s="310"/>
      <c r="D13" s="310"/>
      <c r="E13" s="310"/>
      <c r="F13" s="310"/>
      <c r="G13" s="310"/>
      <c r="H13" s="310"/>
    </row>
    <row r="14" spans="1:8" ht="19.5" customHeight="1" x14ac:dyDescent="0.25">
      <c r="A14" s="310"/>
      <c r="B14" s="310"/>
      <c r="C14" s="310"/>
      <c r="D14" s="310"/>
      <c r="E14" s="310"/>
      <c r="F14" s="310"/>
      <c r="G14" s="310"/>
      <c r="H14" s="310"/>
    </row>
    <row r="15" spans="1:8" ht="19.5" customHeight="1" thickBot="1" x14ac:dyDescent="0.3"/>
    <row r="16" spans="1:8" ht="19.5" customHeight="1" thickBot="1" x14ac:dyDescent="0.35">
      <c r="A16" s="303" t="s">
        <v>33</v>
      </c>
      <c r="B16" s="304"/>
      <c r="C16" s="304"/>
      <c r="D16" s="304"/>
      <c r="E16" s="304"/>
      <c r="F16" s="304"/>
      <c r="G16" s="304"/>
      <c r="H16" s="305"/>
    </row>
    <row r="17" spans="1:12" ht="20.25" customHeight="1" x14ac:dyDescent="0.25">
      <c r="A17" s="311" t="s">
        <v>46</v>
      </c>
      <c r="B17" s="311"/>
      <c r="C17" s="311"/>
      <c r="D17" s="311"/>
      <c r="E17" s="311"/>
      <c r="F17" s="311"/>
      <c r="G17" s="311"/>
      <c r="H17" s="311"/>
    </row>
    <row r="18" spans="1:12" ht="26.25" customHeight="1" x14ac:dyDescent="0.4">
      <c r="A18" s="111" t="s">
        <v>35</v>
      </c>
      <c r="B18" s="312" t="s">
        <v>5</v>
      </c>
      <c r="C18" s="312"/>
    </row>
    <row r="19" spans="1:12" ht="26.25" customHeight="1" x14ac:dyDescent="0.4">
      <c r="A19" s="111" t="s">
        <v>36</v>
      </c>
      <c r="B19" s="244" t="s">
        <v>115</v>
      </c>
      <c r="C19" s="236">
        <v>23</v>
      </c>
    </row>
    <row r="20" spans="1:12" ht="26.25" customHeight="1" x14ac:dyDescent="0.4">
      <c r="A20" s="111" t="s">
        <v>37</v>
      </c>
      <c r="B20" s="244" t="s">
        <v>9</v>
      </c>
      <c r="C20" s="214"/>
    </row>
    <row r="21" spans="1:12" ht="26.25" customHeight="1" x14ac:dyDescent="0.4">
      <c r="A21" s="111" t="s">
        <v>38</v>
      </c>
      <c r="B21" s="332" t="s">
        <v>11</v>
      </c>
      <c r="C21" s="332"/>
      <c r="D21" s="332"/>
      <c r="E21" s="332"/>
      <c r="F21" s="332"/>
      <c r="G21" s="332"/>
      <c r="H21" s="332"/>
      <c r="I21" s="238"/>
    </row>
    <row r="22" spans="1:12" ht="26.25" customHeight="1" x14ac:dyDescent="0.4">
      <c r="A22" s="111" t="s">
        <v>39</v>
      </c>
      <c r="B22" s="215"/>
      <c r="C22" s="214"/>
      <c r="D22" s="214"/>
      <c r="E22" s="214"/>
      <c r="F22" s="214"/>
      <c r="G22" s="214"/>
      <c r="H22" s="214"/>
      <c r="I22" s="214"/>
    </row>
    <row r="23" spans="1:12" ht="26.25" customHeight="1" x14ac:dyDescent="0.4">
      <c r="A23" s="111" t="s">
        <v>40</v>
      </c>
      <c r="B23" s="215"/>
      <c r="C23" s="214"/>
      <c r="D23" s="214"/>
      <c r="E23" s="214"/>
      <c r="F23" s="214"/>
      <c r="G23" s="214"/>
      <c r="H23" s="214"/>
      <c r="I23" s="214"/>
    </row>
    <row r="24" spans="1:12" ht="18.75" x14ac:dyDescent="0.3">
      <c r="A24" s="111"/>
      <c r="B24" s="113"/>
    </row>
    <row r="25" spans="1:12" ht="18.75" x14ac:dyDescent="0.3">
      <c r="B25" s="113"/>
    </row>
    <row r="26" spans="1:12" ht="18.75" x14ac:dyDescent="0.3">
      <c r="A26" s="109" t="s">
        <v>1</v>
      </c>
      <c r="B26" s="313" t="s">
        <v>47</v>
      </c>
      <c r="C26" s="313"/>
      <c r="D26" s="313"/>
      <c r="E26" s="313"/>
      <c r="F26" s="313"/>
      <c r="G26" s="313"/>
      <c r="H26" s="313"/>
    </row>
    <row r="27" spans="1:12" ht="26.25" customHeight="1" x14ac:dyDescent="0.4">
      <c r="A27" s="114" t="s">
        <v>4</v>
      </c>
      <c r="B27" s="312" t="s">
        <v>48</v>
      </c>
      <c r="C27" s="312"/>
    </row>
    <row r="28" spans="1:12" ht="26.25" customHeight="1" x14ac:dyDescent="0.4">
      <c r="A28" s="233" t="s">
        <v>49</v>
      </c>
      <c r="B28" s="332" t="s">
        <v>114</v>
      </c>
      <c r="C28" s="332"/>
    </row>
    <row r="29" spans="1:12" ht="27" customHeight="1" thickBot="1" x14ac:dyDescent="0.45">
      <c r="A29" s="233" t="s">
        <v>6</v>
      </c>
      <c r="B29" s="212">
        <v>87.84</v>
      </c>
    </row>
    <row r="30" spans="1:12" s="8" customFormat="1" ht="27" customHeight="1" thickBot="1" x14ac:dyDescent="0.45">
      <c r="A30" s="233" t="s">
        <v>50</v>
      </c>
      <c r="B30" s="211">
        <v>0</v>
      </c>
      <c r="C30" s="314" t="s">
        <v>51</v>
      </c>
      <c r="D30" s="315"/>
      <c r="E30" s="315"/>
      <c r="F30" s="315"/>
      <c r="G30" s="315"/>
      <c r="H30" s="316"/>
      <c r="I30" s="118"/>
      <c r="J30" s="118"/>
      <c r="K30" s="118"/>
      <c r="L30" s="118"/>
    </row>
    <row r="31" spans="1:12" s="8" customFormat="1" ht="19.5" customHeight="1" thickBot="1" x14ac:dyDescent="0.35">
      <c r="A31" s="233" t="s">
        <v>52</v>
      </c>
      <c r="B31" s="243">
        <f>B29-B30</f>
        <v>87.84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 thickBot="1" x14ac:dyDescent="0.45">
      <c r="A32" s="233" t="s">
        <v>53</v>
      </c>
      <c r="B32" s="232">
        <v>1</v>
      </c>
      <c r="C32" s="317" t="s">
        <v>54</v>
      </c>
      <c r="D32" s="318"/>
      <c r="E32" s="318"/>
      <c r="F32" s="318"/>
      <c r="G32" s="318"/>
      <c r="H32" s="319"/>
      <c r="I32" s="118"/>
      <c r="J32" s="118"/>
      <c r="K32" s="118"/>
      <c r="L32" s="118"/>
    </row>
    <row r="33" spans="1:14" s="8" customFormat="1" ht="27" customHeight="1" thickBot="1" x14ac:dyDescent="0.45">
      <c r="A33" s="233" t="s">
        <v>55</v>
      </c>
      <c r="B33" s="232">
        <v>1</v>
      </c>
      <c r="C33" s="317" t="s">
        <v>56</v>
      </c>
      <c r="D33" s="318"/>
      <c r="E33" s="318"/>
      <c r="F33" s="318"/>
      <c r="G33" s="318"/>
      <c r="H33" s="319"/>
      <c r="I33" s="118"/>
      <c r="J33" s="118"/>
      <c r="K33" s="118"/>
      <c r="L33" s="122"/>
      <c r="M33" s="122"/>
      <c r="N33" s="123"/>
    </row>
    <row r="34" spans="1:14" s="8" customFormat="1" ht="17.25" customHeight="1" x14ac:dyDescent="0.3">
      <c r="A34" s="233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 x14ac:dyDescent="0.3">
      <c r="A35" s="233" t="s">
        <v>57</v>
      </c>
      <c r="B35" s="125">
        <f>B32/B33</f>
        <v>1</v>
      </c>
      <c r="C35" s="188" t="s">
        <v>58</v>
      </c>
      <c r="D35" s="188"/>
      <c r="E35" s="188"/>
      <c r="F35" s="188"/>
      <c r="G35" s="188"/>
      <c r="H35" s="188"/>
      <c r="I35" s="118"/>
      <c r="J35" s="118"/>
      <c r="K35" s="118"/>
      <c r="L35" s="122"/>
      <c r="M35" s="122"/>
      <c r="N35" s="123"/>
    </row>
    <row r="36" spans="1:14" s="8" customFormat="1" ht="19.5" customHeight="1" thickBot="1" x14ac:dyDescent="0.35">
      <c r="A36" s="233"/>
      <c r="B36" s="243"/>
      <c r="H36" s="188"/>
      <c r="I36" s="118"/>
      <c r="J36" s="118"/>
      <c r="K36" s="118"/>
      <c r="L36" s="122"/>
      <c r="M36" s="122"/>
      <c r="N36" s="123"/>
    </row>
    <row r="37" spans="1:14" s="8" customFormat="1" ht="27" customHeight="1" thickBot="1" x14ac:dyDescent="0.45">
      <c r="A37" s="126" t="s">
        <v>59</v>
      </c>
      <c r="B37" s="216">
        <v>25</v>
      </c>
      <c r="C37" s="188"/>
      <c r="D37" s="320" t="s">
        <v>60</v>
      </c>
      <c r="E37" s="321"/>
      <c r="F37" s="172" t="s">
        <v>61</v>
      </c>
      <c r="G37" s="173"/>
      <c r="J37" s="118"/>
      <c r="K37" s="118"/>
      <c r="L37" s="122"/>
      <c r="M37" s="122"/>
      <c r="N37" s="123"/>
    </row>
    <row r="38" spans="1:14" s="8" customFormat="1" ht="26.25" customHeight="1" x14ac:dyDescent="0.4">
      <c r="A38" s="127" t="s">
        <v>62</v>
      </c>
      <c r="B38" s="217">
        <v>1</v>
      </c>
      <c r="C38" s="129" t="s">
        <v>63</v>
      </c>
      <c r="D38" s="130" t="s">
        <v>64</v>
      </c>
      <c r="E38" s="162" t="s">
        <v>65</v>
      </c>
      <c r="F38" s="130" t="s">
        <v>64</v>
      </c>
      <c r="G38" s="131" t="s">
        <v>65</v>
      </c>
      <c r="J38" s="118"/>
      <c r="K38" s="118"/>
      <c r="L38" s="122"/>
      <c r="M38" s="122"/>
      <c r="N38" s="123"/>
    </row>
    <row r="39" spans="1:14" s="8" customFormat="1" ht="26.25" customHeight="1" x14ac:dyDescent="0.4">
      <c r="A39" s="127" t="s">
        <v>66</v>
      </c>
      <c r="B39" s="217">
        <v>1</v>
      </c>
      <c r="C39" s="132">
        <v>1</v>
      </c>
      <c r="D39" s="218">
        <v>34378439</v>
      </c>
      <c r="E39" s="176">
        <f>IF(ISBLANK(D39),"-",$D$49/$D$46*D39)</f>
        <v>33308567.802193545</v>
      </c>
      <c r="F39" s="218">
        <v>30064634</v>
      </c>
      <c r="G39" s="168">
        <f>IF(ISBLANK(F39),"-",$D$49/$F$46*F39)</f>
        <v>32910179.784923632</v>
      </c>
      <c r="J39" s="118"/>
      <c r="K39" s="118"/>
      <c r="L39" s="122"/>
      <c r="M39" s="122"/>
      <c r="N39" s="123"/>
    </row>
    <row r="40" spans="1:14" s="8" customFormat="1" ht="26.25" customHeight="1" x14ac:dyDescent="0.4">
      <c r="A40" s="127" t="s">
        <v>67</v>
      </c>
      <c r="B40" s="217">
        <v>1</v>
      </c>
      <c r="C40" s="195">
        <v>2</v>
      </c>
      <c r="D40" s="219">
        <v>34539316</v>
      </c>
      <c r="E40" s="177">
        <f>IF(ISBLANK(D40),"-",$D$49/$D$46*D40)</f>
        <v>33464438.243615083</v>
      </c>
      <c r="F40" s="219">
        <v>30079757</v>
      </c>
      <c r="G40" s="169">
        <f>IF(ISBLANK(F40),"-",$D$49/$F$46*F40)</f>
        <v>32926734.140745405</v>
      </c>
      <c r="J40" s="118"/>
      <c r="K40" s="118"/>
      <c r="L40" s="122"/>
      <c r="M40" s="122"/>
      <c r="N40" s="123"/>
    </row>
    <row r="41" spans="1:14" ht="26.25" customHeight="1" x14ac:dyDescent="0.4">
      <c r="A41" s="127" t="s">
        <v>68</v>
      </c>
      <c r="B41" s="217">
        <v>1</v>
      </c>
      <c r="C41" s="195">
        <v>3</v>
      </c>
      <c r="D41" s="219">
        <v>34581067</v>
      </c>
      <c r="E41" s="177">
        <f>IF(ISBLANK(D41),"-",$D$49/$D$46*D41)</f>
        <v>33504889.935278844</v>
      </c>
      <c r="F41" s="219">
        <v>30070084</v>
      </c>
      <c r="G41" s="169">
        <f>IF(ISBLANK(F41),"-",$D$49/$F$46*F41)</f>
        <v>32916145.614403807</v>
      </c>
      <c r="L41" s="122"/>
      <c r="M41" s="122"/>
      <c r="N41" s="188"/>
    </row>
    <row r="42" spans="1:14" ht="26.25" customHeight="1" x14ac:dyDescent="0.4">
      <c r="A42" s="127" t="s">
        <v>69</v>
      </c>
      <c r="B42" s="217">
        <v>1</v>
      </c>
      <c r="C42" s="134">
        <v>4</v>
      </c>
      <c r="D42" s="220"/>
      <c r="E42" s="178" t="str">
        <f>IF(ISBLANK(D42),"-",$D$49/$D$46*D42)</f>
        <v>-</v>
      </c>
      <c r="F42" s="220"/>
      <c r="G42" s="170" t="str">
        <f>IF(ISBLANK(F42),"-",$D$49/$F$46*F42)</f>
        <v>-</v>
      </c>
      <c r="L42" s="122"/>
      <c r="M42" s="122"/>
      <c r="N42" s="188"/>
    </row>
    <row r="43" spans="1:14" ht="27" customHeight="1" thickBot="1" x14ac:dyDescent="0.45">
      <c r="A43" s="127" t="s">
        <v>70</v>
      </c>
      <c r="B43" s="217">
        <v>1</v>
      </c>
      <c r="C43" s="135" t="s">
        <v>71</v>
      </c>
      <c r="D43" s="197">
        <f>AVERAGE(D39:D42)</f>
        <v>34499607.333333336</v>
      </c>
      <c r="E43" s="158">
        <f>AVERAGE(E39:E42)</f>
        <v>33425965.327029157</v>
      </c>
      <c r="F43" s="136">
        <f>AVERAGE(F39:F42)</f>
        <v>30071491.666666668</v>
      </c>
      <c r="G43" s="137">
        <f>AVERAGE(G39:G42)</f>
        <v>32917686.513357613</v>
      </c>
    </row>
    <row r="44" spans="1:14" ht="26.25" customHeight="1" x14ac:dyDescent="0.4">
      <c r="A44" s="127" t="s">
        <v>72</v>
      </c>
      <c r="B44" s="212">
        <v>1</v>
      </c>
      <c r="C44" s="198" t="s">
        <v>73</v>
      </c>
      <c r="D44" s="222">
        <v>35.25</v>
      </c>
      <c r="E44" s="188"/>
      <c r="F44" s="221">
        <v>31.2</v>
      </c>
      <c r="G44" s="174"/>
    </row>
    <row r="45" spans="1:14" ht="26.25" customHeight="1" x14ac:dyDescent="0.4">
      <c r="A45" s="127" t="s">
        <v>74</v>
      </c>
      <c r="B45" s="212">
        <v>1</v>
      </c>
      <c r="C45" s="199" t="s">
        <v>75</v>
      </c>
      <c r="D45" s="200">
        <f>D44*$B$35</f>
        <v>35.25</v>
      </c>
      <c r="E45" s="196"/>
      <c r="F45" s="138">
        <f>F44*$B$35</f>
        <v>31.2</v>
      </c>
      <c r="G45" s="156"/>
    </row>
    <row r="46" spans="1:14" ht="19.5" customHeight="1" thickBot="1" x14ac:dyDescent="0.35">
      <c r="A46" s="127" t="s">
        <v>76</v>
      </c>
      <c r="B46" s="196">
        <f>(B45/B44)*(B43/B42)*(B41/B40)*(B39/B38)*B37</f>
        <v>25</v>
      </c>
      <c r="C46" s="199" t="s">
        <v>77</v>
      </c>
      <c r="D46" s="201">
        <f>D45*$B$31/100</f>
        <v>30.9636</v>
      </c>
      <c r="E46" s="156"/>
      <c r="F46" s="140">
        <f>F45*$B$31/100</f>
        <v>27.406080000000003</v>
      </c>
      <c r="G46" s="156"/>
    </row>
    <row r="47" spans="1:14" ht="19.5" customHeight="1" thickBot="1" x14ac:dyDescent="0.35">
      <c r="A47" s="322" t="s">
        <v>78</v>
      </c>
      <c r="B47" s="330"/>
      <c r="C47" s="199" t="s">
        <v>79</v>
      </c>
      <c r="D47" s="200">
        <f>D46/$B$46</f>
        <v>1.2385440000000001</v>
      </c>
      <c r="E47" s="156"/>
      <c r="F47" s="142">
        <f>F46/$B$46</f>
        <v>1.0962432000000002</v>
      </c>
      <c r="G47" s="156"/>
    </row>
    <row r="48" spans="1:14" ht="27" customHeight="1" thickBot="1" x14ac:dyDescent="0.45">
      <c r="A48" s="324"/>
      <c r="B48" s="331"/>
      <c r="C48" s="199" t="s">
        <v>80</v>
      </c>
      <c r="D48" s="223">
        <v>1.2</v>
      </c>
      <c r="E48" s="174"/>
      <c r="F48" s="174"/>
      <c r="G48" s="174"/>
    </row>
    <row r="49" spans="1:12" ht="18.75" x14ac:dyDescent="0.3">
      <c r="C49" s="199" t="s">
        <v>81</v>
      </c>
      <c r="D49" s="201">
        <f>D48*$B$46</f>
        <v>30</v>
      </c>
      <c r="E49" s="156"/>
      <c r="F49" s="156"/>
      <c r="G49" s="156"/>
    </row>
    <row r="50" spans="1:12" ht="19.5" customHeight="1" thickBot="1" x14ac:dyDescent="0.35">
      <c r="C50" s="202" t="s">
        <v>82</v>
      </c>
      <c r="D50" s="203">
        <f>D49/B35</f>
        <v>30</v>
      </c>
      <c r="E50" s="160"/>
      <c r="F50" s="160"/>
      <c r="G50" s="160"/>
    </row>
    <row r="51" spans="1:12" ht="18.75" x14ac:dyDescent="0.3">
      <c r="C51" s="204" t="s">
        <v>83</v>
      </c>
      <c r="D51" s="205">
        <f>AVERAGE(E39:E42,G39:G42)</f>
        <v>33171825.920193389</v>
      </c>
      <c r="E51" s="159"/>
      <c r="F51" s="159"/>
      <c r="G51" s="159"/>
    </row>
    <row r="52" spans="1:12" ht="18.75" x14ac:dyDescent="0.3">
      <c r="C52" s="143" t="s">
        <v>84</v>
      </c>
      <c r="D52" s="146">
        <f>STDEV(E39:E42,G39:G42)/D51</f>
        <v>8.6235982848571271E-3</v>
      </c>
      <c r="E52" s="196"/>
      <c r="F52" s="196"/>
      <c r="G52" s="196"/>
    </row>
    <row r="53" spans="1:12" ht="19.5" customHeight="1" thickBot="1" x14ac:dyDescent="0.35">
      <c r="C53" s="144" t="s">
        <v>20</v>
      </c>
      <c r="D53" s="147">
        <f>COUNT(E39:E42,G39:G42)</f>
        <v>6</v>
      </c>
      <c r="E53" s="196"/>
      <c r="F53" s="196"/>
      <c r="G53" s="196"/>
    </row>
    <row r="55" spans="1:12" ht="18.75" x14ac:dyDescent="0.3">
      <c r="A55" s="109" t="s">
        <v>1</v>
      </c>
      <c r="B55" s="148" t="s">
        <v>85</v>
      </c>
    </row>
    <row r="56" spans="1:12" ht="18.75" x14ac:dyDescent="0.3">
      <c r="A56" s="188" t="s">
        <v>86</v>
      </c>
      <c r="B56" s="112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233" t="s">
        <v>87</v>
      </c>
      <c r="B57" s="224">
        <v>5</v>
      </c>
      <c r="C57" s="196" t="s">
        <v>88</v>
      </c>
      <c r="D57" s="225">
        <v>125</v>
      </c>
      <c r="E57" s="196" t="str">
        <f>B20</f>
        <v>Amoxicillin Trihydrate BP</v>
      </c>
    </row>
    <row r="58" spans="1:12" ht="18.75" x14ac:dyDescent="0.3">
      <c r="A58" s="112" t="s">
        <v>89</v>
      </c>
      <c r="B58" s="235">
        <f>RD!C39</f>
        <v>1.1012979569756709</v>
      </c>
    </row>
    <row r="59" spans="1:12" s="98" customFormat="1" ht="18.75" x14ac:dyDescent="0.3">
      <c r="A59" s="233" t="s">
        <v>90</v>
      </c>
      <c r="B59" s="186">
        <f>B57</f>
        <v>5</v>
      </c>
      <c r="C59" s="196" t="s">
        <v>91</v>
      </c>
      <c r="D59" s="208">
        <f>B58*B57</f>
        <v>5.5064897848783545</v>
      </c>
    </row>
    <row r="60" spans="1:12" ht="19.5" customHeight="1" thickBot="1" x14ac:dyDescent="0.3"/>
    <row r="61" spans="1:12" s="8" customFormat="1" ht="27" customHeight="1" thickBot="1" x14ac:dyDescent="0.45">
      <c r="A61" s="126" t="s">
        <v>92</v>
      </c>
      <c r="B61" s="216">
        <v>100</v>
      </c>
      <c r="C61" s="188"/>
      <c r="D61" s="150" t="s">
        <v>93</v>
      </c>
      <c r="E61" s="149" t="s">
        <v>94</v>
      </c>
      <c r="F61" s="149" t="s">
        <v>64</v>
      </c>
      <c r="G61" s="253" t="s">
        <v>95</v>
      </c>
      <c r="H61" s="254" t="s">
        <v>96</v>
      </c>
      <c r="L61" s="118"/>
    </row>
    <row r="62" spans="1:12" s="8" customFormat="1" ht="24" customHeight="1" x14ac:dyDescent="0.4">
      <c r="A62" s="127" t="s">
        <v>97</v>
      </c>
      <c r="B62" s="217">
        <v>1</v>
      </c>
      <c r="C62" s="326" t="s">
        <v>98</v>
      </c>
      <c r="D62" s="334">
        <v>3.9948199999999998</v>
      </c>
      <c r="E62" s="180">
        <v>1</v>
      </c>
      <c r="F62" s="226">
        <v>12891640</v>
      </c>
      <c r="G62" s="247">
        <f>IF(ISBLANK(F62),"-",(F62/$D$51*$D$48*$B$70)*$D$59/$D$62)</f>
        <v>64.283225525088284</v>
      </c>
      <c r="H62" s="250">
        <f t="shared" ref="H62:H73" si="0">IF(ISBLANK(F62),"-",G62/$D$57)</f>
        <v>0.51426580420070622</v>
      </c>
      <c r="L62" s="118"/>
    </row>
    <row r="63" spans="1:12" s="8" customFormat="1" ht="26.25" customHeight="1" x14ac:dyDescent="0.4">
      <c r="A63" s="127" t="s">
        <v>99</v>
      </c>
      <c r="B63" s="217">
        <v>1</v>
      </c>
      <c r="C63" s="327"/>
      <c r="D63" s="335"/>
      <c r="E63" s="181">
        <v>2</v>
      </c>
      <c r="F63" s="219">
        <v>13063238</v>
      </c>
      <c r="G63" s="248">
        <f>IF(ISBLANK(F63),"-",(F63/$D$51*$D$48*$B$70)*$D$59/$D$62)</f>
        <v>65.13888647541377</v>
      </c>
      <c r="H63" s="251">
        <f t="shared" si="0"/>
        <v>0.52111109180331017</v>
      </c>
      <c r="L63" s="118"/>
    </row>
    <row r="64" spans="1:12" s="8" customFormat="1" ht="24.75" customHeight="1" x14ac:dyDescent="0.4">
      <c r="A64" s="127" t="s">
        <v>100</v>
      </c>
      <c r="B64" s="217">
        <v>1</v>
      </c>
      <c r="C64" s="327"/>
      <c r="D64" s="335"/>
      <c r="E64" s="181">
        <v>3</v>
      </c>
      <c r="F64" s="219">
        <v>13048933</v>
      </c>
      <c r="G64" s="248">
        <f>IF(ISBLANK(F64),"-",(F64/$D$51*$D$48*$B$70)*$D$59/$D$62)</f>
        <v>65.067555633012304</v>
      </c>
      <c r="H64" s="251">
        <f t="shared" si="0"/>
        <v>0.52054044506409847</v>
      </c>
      <c r="L64" s="118"/>
    </row>
    <row r="65" spans="1:11" ht="27" customHeight="1" thickBot="1" x14ac:dyDescent="0.45">
      <c r="A65" s="127" t="s">
        <v>101</v>
      </c>
      <c r="B65" s="217">
        <v>1</v>
      </c>
      <c r="C65" s="328"/>
      <c r="D65" s="336"/>
      <c r="E65" s="182">
        <v>4</v>
      </c>
      <c r="F65" s="227"/>
      <c r="G65" s="248" t="str">
        <f>IF(ISBLANK(F65),"-",(F65/$D$51*$D$48*$B$70)*$D$59/$D$62)</f>
        <v>-</v>
      </c>
      <c r="H65" s="252" t="str">
        <f t="shared" si="0"/>
        <v>-</v>
      </c>
    </row>
    <row r="66" spans="1:11" ht="24.75" customHeight="1" x14ac:dyDescent="0.4">
      <c r="A66" s="127" t="s">
        <v>102</v>
      </c>
      <c r="B66" s="217">
        <v>1</v>
      </c>
      <c r="C66" s="326" t="s">
        <v>103</v>
      </c>
      <c r="D66" s="334">
        <v>4.2386699999999999</v>
      </c>
      <c r="E66" s="151">
        <v>1</v>
      </c>
      <c r="F66" s="219">
        <v>14106073</v>
      </c>
      <c r="G66" s="247">
        <f>IF(ISBLANK(F66),"-",(F66/$D$51*$D$48*$B$70)*$D$59/$D$66)</f>
        <v>66.292321407080351</v>
      </c>
      <c r="H66" s="250">
        <f t="shared" si="0"/>
        <v>0.53033857125664285</v>
      </c>
    </row>
    <row r="67" spans="1:11" ht="23.25" customHeight="1" x14ac:dyDescent="0.4">
      <c r="A67" s="127" t="s">
        <v>104</v>
      </c>
      <c r="B67" s="217">
        <v>1</v>
      </c>
      <c r="C67" s="327"/>
      <c r="D67" s="335"/>
      <c r="E67" s="152">
        <v>2</v>
      </c>
      <c r="F67" s="219">
        <v>14236550</v>
      </c>
      <c r="G67" s="248">
        <f>IF(ISBLANK(F67),"-",(F67/$D$51*$D$48*$B$70)*$D$59/$D$66)</f>
        <v>66.905505758262393</v>
      </c>
      <c r="H67" s="251">
        <f t="shared" si="0"/>
        <v>0.5352440460660991</v>
      </c>
    </row>
    <row r="68" spans="1:11" ht="24.75" customHeight="1" x14ac:dyDescent="0.4">
      <c r="A68" s="127" t="s">
        <v>105</v>
      </c>
      <c r="B68" s="217">
        <v>1</v>
      </c>
      <c r="C68" s="327"/>
      <c r="D68" s="335"/>
      <c r="E68" s="152">
        <v>3</v>
      </c>
      <c r="F68" s="219">
        <v>14292986</v>
      </c>
      <c r="G68" s="248">
        <f>IF(ISBLANK(F68),"-",(F68/$D$51*$D$48*$B$70)*$D$59/$D$66)</f>
        <v>67.17073006632674</v>
      </c>
      <c r="H68" s="251">
        <f t="shared" si="0"/>
        <v>0.53736584053061387</v>
      </c>
    </row>
    <row r="69" spans="1:11" ht="27" customHeight="1" thickBot="1" x14ac:dyDescent="0.45">
      <c r="A69" s="127" t="s">
        <v>106</v>
      </c>
      <c r="B69" s="217">
        <v>1</v>
      </c>
      <c r="C69" s="328"/>
      <c r="D69" s="336"/>
      <c r="E69" s="153">
        <v>4</v>
      </c>
      <c r="F69" s="227"/>
      <c r="G69" s="249" t="str">
        <f>IF(ISBLANK(F69),"-",(F69/$D$51*$D$48*$B$70)*$D$59/$D$66)</f>
        <v>-</v>
      </c>
      <c r="H69" s="252" t="str">
        <f t="shared" si="0"/>
        <v>-</v>
      </c>
    </row>
    <row r="70" spans="1:11" ht="23.25" customHeight="1" x14ac:dyDescent="0.4">
      <c r="A70" s="127" t="s">
        <v>107</v>
      </c>
      <c r="B70" s="195">
        <f>(B69/B68)*(B67/B66)*(B65/B64)*(B63/B62)*B61</f>
        <v>100</v>
      </c>
      <c r="C70" s="326" t="s">
        <v>108</v>
      </c>
      <c r="D70" s="334">
        <v>5.0876900000000003</v>
      </c>
      <c r="E70" s="151">
        <v>1</v>
      </c>
      <c r="F70" s="226">
        <v>16649028</v>
      </c>
      <c r="G70" s="192">
        <f>IF(ISBLANK(F70),"-",(F70/$D$51*$D$48*$B$70)*$D$59/$D$70)</f>
        <v>65.186092525374889</v>
      </c>
      <c r="H70" s="190">
        <f t="shared" si="0"/>
        <v>0.52148874020299907</v>
      </c>
    </row>
    <row r="71" spans="1:11" ht="22.5" customHeight="1" thickBot="1" x14ac:dyDescent="0.45">
      <c r="A71" s="206" t="s">
        <v>109</v>
      </c>
      <c r="B71" s="228">
        <f>(D48*B70)/D57*D59</f>
        <v>5.2862301934832203</v>
      </c>
      <c r="C71" s="327"/>
      <c r="D71" s="335"/>
      <c r="E71" s="152">
        <v>2</v>
      </c>
      <c r="F71" s="219">
        <v>16629258</v>
      </c>
      <c r="G71" s="193">
        <f>IF(ISBLANK(F71),"-",(F71/$D$51*$D$48*$B$70)*$D$59/$D$70)</f>
        <v>65.108686862460118</v>
      </c>
      <c r="H71" s="190">
        <f t="shared" si="0"/>
        <v>0.52086949489968093</v>
      </c>
    </row>
    <row r="72" spans="1:11" ht="23.25" customHeight="1" x14ac:dyDescent="0.4">
      <c r="A72" s="322" t="s">
        <v>78</v>
      </c>
      <c r="B72" s="323"/>
      <c r="C72" s="327"/>
      <c r="D72" s="335"/>
      <c r="E72" s="152">
        <v>3</v>
      </c>
      <c r="F72" s="219">
        <v>16681654</v>
      </c>
      <c r="G72" s="193">
        <f>IF(ISBLANK(F72),"-",(F72/$D$51*$D$48*$B$70)*$D$59/$D$70)</f>
        <v>65.313833403384891</v>
      </c>
      <c r="H72" s="190">
        <f t="shared" si="0"/>
        <v>0.52251066722707917</v>
      </c>
    </row>
    <row r="73" spans="1:11" ht="23.25" customHeight="1" thickBot="1" x14ac:dyDescent="0.45">
      <c r="A73" s="324"/>
      <c r="B73" s="325"/>
      <c r="C73" s="329"/>
      <c r="D73" s="336"/>
      <c r="E73" s="153">
        <v>4</v>
      </c>
      <c r="F73" s="227"/>
      <c r="G73" s="194" t="str">
        <f>IF(ISBLANK(F73),"-",(F73/$D$51*$D$48*$B$70)*$D$59/$D$70)</f>
        <v>-</v>
      </c>
      <c r="H73" s="191" t="str">
        <f t="shared" si="0"/>
        <v>-</v>
      </c>
    </row>
    <row r="74" spans="1:11" ht="26.25" customHeight="1" x14ac:dyDescent="0.4">
      <c r="A74" s="196"/>
      <c r="B74" s="196"/>
      <c r="C74" s="196"/>
      <c r="D74" s="196"/>
      <c r="E74" s="196"/>
      <c r="F74" s="196"/>
      <c r="G74" s="145" t="s">
        <v>71</v>
      </c>
      <c r="H74" s="229">
        <f>AVERAGE(H62:H73)</f>
        <v>0.52485941125013669</v>
      </c>
    </row>
    <row r="75" spans="1:11" ht="26.25" customHeight="1" x14ac:dyDescent="0.4">
      <c r="C75" s="196"/>
      <c r="D75" s="196"/>
      <c r="E75" s="196"/>
      <c r="F75" s="196"/>
      <c r="G75" s="143" t="s">
        <v>84</v>
      </c>
      <c r="H75" s="230">
        <f>STDEV(H62:H73)/H74</f>
        <v>1.4634640863415144E-2</v>
      </c>
    </row>
    <row r="76" spans="1:11" ht="27" customHeight="1" thickBot="1" x14ac:dyDescent="0.45">
      <c r="A76" s="196"/>
      <c r="B76" s="196"/>
      <c r="C76" s="196"/>
      <c r="D76" s="156"/>
      <c r="E76" s="156"/>
      <c r="F76" s="196"/>
      <c r="G76" s="144" t="s">
        <v>20</v>
      </c>
      <c r="H76" s="231">
        <f>COUNT(H62:H73)</f>
        <v>9</v>
      </c>
    </row>
    <row r="77" spans="1:11" ht="18.75" x14ac:dyDescent="0.3">
      <c r="A77" s="196"/>
      <c r="B77" s="196"/>
      <c r="C77" s="196"/>
      <c r="D77" s="156"/>
      <c r="E77" s="156"/>
      <c r="F77" s="156"/>
      <c r="G77" s="156"/>
      <c r="H77" s="196"/>
      <c r="I77" s="188"/>
      <c r="J77" s="233"/>
      <c r="K77" s="243"/>
    </row>
    <row r="78" spans="1:11" ht="26.25" customHeight="1" x14ac:dyDescent="0.4">
      <c r="A78" s="114" t="s">
        <v>110</v>
      </c>
      <c r="B78" s="233" t="s">
        <v>111</v>
      </c>
      <c r="C78" s="313" t="str">
        <f>B20</f>
        <v>Amoxicillin Trihydrate BP</v>
      </c>
      <c r="D78" s="313"/>
      <c r="E78" s="188" t="s">
        <v>112</v>
      </c>
      <c r="F78" s="188"/>
      <c r="G78" s="234">
        <f>H74</f>
        <v>0.52485941125013669</v>
      </c>
      <c r="H78" s="196"/>
      <c r="I78" s="188"/>
      <c r="J78" s="233"/>
      <c r="K78" s="243"/>
    </row>
    <row r="79" spans="1:11" ht="19.5" customHeight="1" thickBot="1" x14ac:dyDescent="0.35">
      <c r="A79" s="245"/>
      <c r="B79" s="166"/>
      <c r="C79" s="167"/>
      <c r="D79" s="167"/>
      <c r="E79" s="166"/>
      <c r="F79" s="166"/>
      <c r="G79" s="166"/>
      <c r="H79" s="166"/>
    </row>
    <row r="80" spans="1:11" ht="18.75" x14ac:dyDescent="0.3">
      <c r="A80" s="109" t="s">
        <v>1</v>
      </c>
      <c r="B80" s="313" t="s">
        <v>113</v>
      </c>
      <c r="C80" s="313"/>
      <c r="D80" s="313"/>
      <c r="E80" s="313"/>
      <c r="F80" s="313"/>
      <c r="G80" s="313"/>
      <c r="H80" s="313"/>
    </row>
    <row r="81" spans="1:8" ht="26.25" customHeight="1" x14ac:dyDescent="0.4">
      <c r="A81" s="114" t="s">
        <v>4</v>
      </c>
      <c r="B81" s="312" t="s">
        <v>48</v>
      </c>
      <c r="C81" s="312"/>
    </row>
    <row r="82" spans="1:8" ht="26.25" customHeight="1" x14ac:dyDescent="0.4">
      <c r="A82" s="233" t="s">
        <v>49</v>
      </c>
      <c r="B82" s="332" t="str">
        <f>B28</f>
        <v>NQCL-WRS-A1-3</v>
      </c>
      <c r="C82" s="332"/>
    </row>
    <row r="83" spans="1:8" ht="27" customHeight="1" thickBot="1" x14ac:dyDescent="0.45">
      <c r="A83" s="233" t="s">
        <v>6</v>
      </c>
      <c r="B83" s="212">
        <v>87.84</v>
      </c>
    </row>
    <row r="84" spans="1:8" ht="27" customHeight="1" thickBot="1" x14ac:dyDescent="0.45">
      <c r="A84" s="233" t="s">
        <v>50</v>
      </c>
      <c r="B84" s="211">
        <v>0</v>
      </c>
      <c r="C84" s="314" t="s">
        <v>51</v>
      </c>
      <c r="D84" s="315"/>
      <c r="E84" s="315"/>
      <c r="F84" s="315"/>
      <c r="G84" s="315"/>
      <c r="H84" s="316"/>
    </row>
    <row r="85" spans="1:8" ht="19.5" customHeight="1" thickBot="1" x14ac:dyDescent="0.35">
      <c r="A85" s="233" t="s">
        <v>52</v>
      </c>
      <c r="B85" s="243">
        <f>B83-B84</f>
        <v>87.84</v>
      </c>
      <c r="C85" s="119"/>
      <c r="D85" s="119"/>
      <c r="E85" s="119"/>
      <c r="F85" s="119"/>
      <c r="G85" s="119"/>
      <c r="H85" s="120"/>
    </row>
    <row r="86" spans="1:8" ht="27" customHeight="1" thickBot="1" x14ac:dyDescent="0.45">
      <c r="A86" s="233" t="s">
        <v>53</v>
      </c>
      <c r="B86" s="232">
        <v>1</v>
      </c>
      <c r="C86" s="317" t="s">
        <v>54</v>
      </c>
      <c r="D86" s="318"/>
      <c r="E86" s="318"/>
      <c r="F86" s="318"/>
      <c r="G86" s="318"/>
      <c r="H86" s="319"/>
    </row>
    <row r="87" spans="1:8" ht="27" customHeight="1" thickBot="1" x14ac:dyDescent="0.45">
      <c r="A87" s="233" t="s">
        <v>55</v>
      </c>
      <c r="B87" s="232">
        <v>1</v>
      </c>
      <c r="C87" s="317" t="s">
        <v>56</v>
      </c>
      <c r="D87" s="318"/>
      <c r="E87" s="318"/>
      <c r="F87" s="318"/>
      <c r="G87" s="318"/>
      <c r="H87" s="319"/>
    </row>
    <row r="88" spans="1:8" ht="18.75" x14ac:dyDescent="0.3">
      <c r="A88" s="233"/>
      <c r="B88" s="121"/>
      <c r="C88" s="124"/>
      <c r="D88" s="124"/>
      <c r="E88" s="124"/>
      <c r="F88" s="124"/>
      <c r="G88" s="124"/>
      <c r="H88" s="124"/>
    </row>
    <row r="89" spans="1:8" ht="18.75" x14ac:dyDescent="0.3">
      <c r="A89" s="233" t="s">
        <v>57</v>
      </c>
      <c r="B89" s="125">
        <f>B86/B87</f>
        <v>1</v>
      </c>
      <c r="C89" s="188" t="s">
        <v>58</v>
      </c>
    </row>
    <row r="90" spans="1:8" ht="19.5" customHeight="1" thickBot="1" x14ac:dyDescent="0.35">
      <c r="A90" s="233"/>
      <c r="B90" s="243"/>
      <c r="C90" s="123"/>
      <c r="D90" s="123"/>
      <c r="E90" s="123"/>
      <c r="F90" s="123"/>
      <c r="G90" s="123"/>
    </row>
    <row r="91" spans="1:8" ht="27" customHeight="1" thickBot="1" x14ac:dyDescent="0.45">
      <c r="A91" s="126" t="s">
        <v>59</v>
      </c>
      <c r="B91" s="216">
        <v>25</v>
      </c>
      <c r="D91" s="320" t="s">
        <v>60</v>
      </c>
      <c r="E91" s="333"/>
      <c r="F91" s="172" t="s">
        <v>61</v>
      </c>
      <c r="G91" s="173"/>
      <c r="H91" s="123"/>
    </row>
    <row r="92" spans="1:8" ht="26.25" customHeight="1" x14ac:dyDescent="0.4">
      <c r="A92" s="127" t="s">
        <v>62</v>
      </c>
      <c r="B92" s="217">
        <v>1</v>
      </c>
      <c r="C92" s="129" t="s">
        <v>63</v>
      </c>
      <c r="D92" s="130" t="s">
        <v>64</v>
      </c>
      <c r="E92" s="131" t="s">
        <v>65</v>
      </c>
      <c r="F92" s="130" t="s">
        <v>64</v>
      </c>
      <c r="G92" s="131" t="s">
        <v>65</v>
      </c>
      <c r="H92" s="123"/>
    </row>
    <row r="93" spans="1:8" ht="26.25" customHeight="1" x14ac:dyDescent="0.4">
      <c r="A93" s="127" t="s">
        <v>66</v>
      </c>
      <c r="B93" s="217">
        <v>1</v>
      </c>
      <c r="C93" s="132">
        <v>1</v>
      </c>
      <c r="D93" s="218">
        <v>34378439</v>
      </c>
      <c r="E93" s="168">
        <f>IF(ISBLANK(D93),"-",$D$103/$D$100*D93)</f>
        <v>33308567.802193545</v>
      </c>
      <c r="F93" s="218">
        <v>30064634</v>
      </c>
      <c r="G93" s="168">
        <f>IF(ISBLANK(F93),"-",$D$103/$F$100*F93)</f>
        <v>32910179.784923632</v>
      </c>
      <c r="H93" s="123"/>
    </row>
    <row r="94" spans="1:8" ht="26.25" customHeight="1" x14ac:dyDescent="0.4">
      <c r="A94" s="127" t="s">
        <v>67</v>
      </c>
      <c r="B94" s="217">
        <v>1</v>
      </c>
      <c r="C94" s="195">
        <v>2</v>
      </c>
      <c r="D94" s="219">
        <v>34539316</v>
      </c>
      <c r="E94" s="169">
        <f>IF(ISBLANK(D94),"-",$D$103/$D$100*D94)</f>
        <v>33464438.243615083</v>
      </c>
      <c r="F94" s="219">
        <v>30079757</v>
      </c>
      <c r="G94" s="169">
        <f>IF(ISBLANK(F94),"-",$D$103/$F$100*F94)</f>
        <v>32926734.140745405</v>
      </c>
      <c r="H94" s="123"/>
    </row>
    <row r="95" spans="1:8" ht="26.25" customHeight="1" x14ac:dyDescent="0.4">
      <c r="A95" s="127" t="s">
        <v>68</v>
      </c>
      <c r="B95" s="217">
        <v>1</v>
      </c>
      <c r="C95" s="195">
        <v>3</v>
      </c>
      <c r="D95" s="219">
        <v>34581067</v>
      </c>
      <c r="E95" s="169">
        <f>IF(ISBLANK(D95),"-",$D$103/$D$100*D95)</f>
        <v>33504889.935278844</v>
      </c>
      <c r="F95" s="219">
        <v>30070084</v>
      </c>
      <c r="G95" s="169">
        <f>IF(ISBLANK(F95),"-",$D$103/$F$100*F95)</f>
        <v>32916145.614403807</v>
      </c>
    </row>
    <row r="96" spans="1:8" ht="26.25" customHeight="1" x14ac:dyDescent="0.4">
      <c r="A96" s="127" t="s">
        <v>69</v>
      </c>
      <c r="B96" s="217">
        <v>1</v>
      </c>
      <c r="C96" s="134">
        <v>4</v>
      </c>
      <c r="D96" s="220"/>
      <c r="E96" s="170" t="str">
        <f>IF(ISBLANK(D96),"-",$D$103/$D$100*D96)</f>
        <v>-</v>
      </c>
      <c r="F96" s="220"/>
      <c r="G96" s="170" t="str">
        <f>IF(ISBLANK(F96),"-",$D$103/$F$100*F96)</f>
        <v>-</v>
      </c>
    </row>
    <row r="97" spans="1:7" ht="27" customHeight="1" thickBot="1" x14ac:dyDescent="0.45">
      <c r="A97" s="127" t="s">
        <v>70</v>
      </c>
      <c r="B97" s="217">
        <v>1</v>
      </c>
      <c r="C97" s="135" t="s">
        <v>71</v>
      </c>
      <c r="D97" s="136">
        <f>AVERAGE(D93:D96)</f>
        <v>34499607.333333336</v>
      </c>
      <c r="E97" s="137">
        <f>AVERAGE(E93:E96)</f>
        <v>33425965.327029157</v>
      </c>
      <c r="F97" s="136">
        <f>AVERAGE(F93:F96)</f>
        <v>30071491.666666668</v>
      </c>
      <c r="G97" s="137">
        <f>AVERAGE(G93:G96)</f>
        <v>32917686.513357613</v>
      </c>
    </row>
    <row r="98" spans="1:7" ht="26.25" customHeight="1" x14ac:dyDescent="0.4">
      <c r="A98" s="127" t="s">
        <v>72</v>
      </c>
      <c r="B98" s="212">
        <v>1</v>
      </c>
      <c r="C98" s="198" t="s">
        <v>73</v>
      </c>
      <c r="D98" s="222">
        <v>35.25</v>
      </c>
      <c r="E98" s="188"/>
      <c r="F98" s="221">
        <v>31.2</v>
      </c>
      <c r="G98" s="174"/>
    </row>
    <row r="99" spans="1:7" ht="26.25" customHeight="1" x14ac:dyDescent="0.4">
      <c r="A99" s="127" t="s">
        <v>74</v>
      </c>
      <c r="B99" s="212">
        <v>1</v>
      </c>
      <c r="C99" s="199" t="s">
        <v>75</v>
      </c>
      <c r="D99" s="200">
        <f>D98*$B$89</f>
        <v>35.25</v>
      </c>
      <c r="E99" s="196"/>
      <c r="F99" s="138">
        <f>F98*$B$89</f>
        <v>31.2</v>
      </c>
      <c r="G99" s="156"/>
    </row>
    <row r="100" spans="1:7" ht="19.5" customHeight="1" thickBot="1" x14ac:dyDescent="0.35">
      <c r="A100" s="127" t="s">
        <v>76</v>
      </c>
      <c r="B100" s="196">
        <f>(B99/B98)*(B97/B96)*(B95/B94)*(B93/B92)*B91</f>
        <v>25</v>
      </c>
      <c r="C100" s="199" t="s">
        <v>77</v>
      </c>
      <c r="D100" s="201">
        <f>D99*$B$85/100</f>
        <v>30.9636</v>
      </c>
      <c r="E100" s="156"/>
      <c r="F100" s="140">
        <f>F99*$B$85/100</f>
        <v>27.406080000000003</v>
      </c>
      <c r="G100" s="156"/>
    </row>
    <row r="101" spans="1:7" ht="19.5" customHeight="1" thickBot="1" x14ac:dyDescent="0.35">
      <c r="A101" s="322" t="s">
        <v>78</v>
      </c>
      <c r="B101" s="330"/>
      <c r="C101" s="199" t="s">
        <v>79</v>
      </c>
      <c r="D101" s="200">
        <f>D100/$B$100</f>
        <v>1.2385440000000001</v>
      </c>
      <c r="E101" s="156"/>
      <c r="F101" s="142">
        <f>F100/$B$100</f>
        <v>1.0962432000000002</v>
      </c>
      <c r="G101" s="156"/>
    </row>
    <row r="102" spans="1:7" ht="27" customHeight="1" thickBot="1" x14ac:dyDescent="0.45">
      <c r="A102" s="324"/>
      <c r="B102" s="331"/>
      <c r="C102" s="199" t="s">
        <v>80</v>
      </c>
      <c r="D102" s="223">
        <v>1.2</v>
      </c>
      <c r="E102" s="174"/>
      <c r="F102" s="174"/>
      <c r="G102" s="174"/>
    </row>
    <row r="103" spans="1:7" ht="18.75" x14ac:dyDescent="0.3">
      <c r="C103" s="199" t="s">
        <v>81</v>
      </c>
      <c r="D103" s="201">
        <f>D102*$B$100</f>
        <v>30</v>
      </c>
      <c r="E103" s="156"/>
      <c r="F103" s="156"/>
      <c r="G103" s="156"/>
    </row>
    <row r="104" spans="1:7" ht="19.5" customHeight="1" thickBot="1" x14ac:dyDescent="0.35">
      <c r="C104" s="202" t="s">
        <v>82</v>
      </c>
      <c r="D104" s="203">
        <f>D103/B89</f>
        <v>30</v>
      </c>
      <c r="E104" s="160"/>
      <c r="F104" s="160"/>
      <c r="G104" s="160"/>
    </row>
    <row r="105" spans="1:7" ht="18.75" x14ac:dyDescent="0.3">
      <c r="C105" s="204" t="s">
        <v>83</v>
      </c>
      <c r="D105" s="205">
        <f>AVERAGE(E93:E96,G93:G96)</f>
        <v>33171825.920193389</v>
      </c>
      <c r="E105" s="159"/>
      <c r="F105" s="159"/>
      <c r="G105" s="159"/>
    </row>
    <row r="106" spans="1:7" ht="18.75" x14ac:dyDescent="0.3">
      <c r="C106" s="143" t="s">
        <v>84</v>
      </c>
      <c r="D106" s="146">
        <f>STDEV(E93:E96,G93:G96)/D105</f>
        <v>8.6235982848571271E-3</v>
      </c>
      <c r="E106" s="196"/>
      <c r="F106" s="196"/>
      <c r="G106" s="196"/>
    </row>
    <row r="107" spans="1:7" ht="19.5" customHeight="1" thickBot="1" x14ac:dyDescent="0.35">
      <c r="C107" s="144" t="s">
        <v>20</v>
      </c>
      <c r="D107" s="147">
        <f>COUNT(E93:E96,G93:G96)</f>
        <v>6</v>
      </c>
      <c r="E107" s="196"/>
      <c r="F107" s="196"/>
      <c r="G107" s="196"/>
    </row>
    <row r="109" spans="1:7" ht="18.75" x14ac:dyDescent="0.3">
      <c r="A109" s="109" t="s">
        <v>1</v>
      </c>
      <c r="B109" s="148" t="s">
        <v>85</v>
      </c>
    </row>
    <row r="110" spans="1:7" ht="18.75" x14ac:dyDescent="0.3">
      <c r="A110" s="188" t="s">
        <v>86</v>
      </c>
      <c r="B110" s="112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233" t="s">
        <v>87</v>
      </c>
      <c r="B111" s="224">
        <v>5</v>
      </c>
      <c r="C111" s="196" t="s">
        <v>88</v>
      </c>
      <c r="D111" s="225">
        <v>125</v>
      </c>
      <c r="E111" s="196" t="str">
        <f>B20</f>
        <v>Amoxicillin Trihydrate BP</v>
      </c>
    </row>
    <row r="112" spans="1:7" ht="18.75" x14ac:dyDescent="0.3">
      <c r="A112" s="112" t="s">
        <v>89</v>
      </c>
      <c r="B112" s="235">
        <f>B58</f>
        <v>1.1012979569756709</v>
      </c>
    </row>
    <row r="113" spans="1:8" ht="18.75" x14ac:dyDescent="0.3">
      <c r="A113" s="233" t="s">
        <v>90</v>
      </c>
      <c r="B113" s="186">
        <f>B111</f>
        <v>5</v>
      </c>
      <c r="C113" s="196" t="s">
        <v>91</v>
      </c>
      <c r="D113" s="208">
        <f>B112*B111</f>
        <v>5.5064897848783545</v>
      </c>
      <c r="E113" s="188"/>
      <c r="F113" s="188"/>
      <c r="G113" s="188"/>
      <c r="H113" s="188"/>
    </row>
    <row r="114" spans="1:8" ht="19.5" customHeight="1" thickBot="1" x14ac:dyDescent="0.3"/>
    <row r="115" spans="1:8" ht="27" customHeight="1" thickBot="1" x14ac:dyDescent="0.45">
      <c r="A115" s="126" t="s">
        <v>92</v>
      </c>
      <c r="B115" s="216">
        <v>100</v>
      </c>
      <c r="D115" s="150" t="s">
        <v>93</v>
      </c>
      <c r="E115" s="149" t="s">
        <v>94</v>
      </c>
      <c r="F115" s="149" t="s">
        <v>64</v>
      </c>
      <c r="G115" s="149" t="s">
        <v>95</v>
      </c>
      <c r="H115" s="129" t="s">
        <v>96</v>
      </c>
    </row>
    <row r="116" spans="1:8" ht="26.25" customHeight="1" x14ac:dyDescent="0.4">
      <c r="A116" s="127" t="s">
        <v>97</v>
      </c>
      <c r="B116" s="217">
        <v>1</v>
      </c>
      <c r="C116" s="326" t="s">
        <v>98</v>
      </c>
      <c r="D116" s="334">
        <v>4.1805099999999999</v>
      </c>
      <c r="E116" s="180">
        <v>1</v>
      </c>
      <c r="F116" s="226">
        <v>25981746</v>
      </c>
      <c r="G116" s="247">
        <f>IF(ISBLANK(F116),"-",(F116/$D$105*$D$102*$B$124)*$D$113/$D$116)</f>
        <v>123.8014617315807</v>
      </c>
      <c r="H116" s="250">
        <f t="shared" ref="H116:H125" si="1">IF(ISBLANK(F116),"-",G116/$D$111)</f>
        <v>0.9904116938526456</v>
      </c>
    </row>
    <row r="117" spans="1:8" ht="26.25" customHeight="1" x14ac:dyDescent="0.4">
      <c r="A117" s="127" t="s">
        <v>99</v>
      </c>
      <c r="B117" s="217">
        <v>1</v>
      </c>
      <c r="C117" s="327"/>
      <c r="D117" s="335"/>
      <c r="E117" s="181">
        <v>2</v>
      </c>
      <c r="F117" s="219">
        <v>26053423</v>
      </c>
      <c r="G117" s="248">
        <f>IF(ISBLANK(F117),"-",(F117/$D$105*$D$102*$B$124)*$D$113/$D$116)</f>
        <v>124.1429983385714</v>
      </c>
      <c r="H117" s="250">
        <f t="shared" si="1"/>
        <v>0.99314398670857118</v>
      </c>
    </row>
    <row r="118" spans="1:8" ht="26.25" customHeight="1" x14ac:dyDescent="0.4">
      <c r="A118" s="127" t="s">
        <v>100</v>
      </c>
      <c r="B118" s="217">
        <v>1</v>
      </c>
      <c r="C118" s="327"/>
      <c r="D118" s="335"/>
      <c r="E118" s="181">
        <v>3</v>
      </c>
      <c r="F118" s="219">
        <v>26075134</v>
      </c>
      <c r="G118" s="248">
        <f>IF(ISBLANK(F118),"-",(F118/$D$105*$D$102*$B$124)*$D$113/$D$116)</f>
        <v>124.24644995170222</v>
      </c>
      <c r="H118" s="250">
        <f t="shared" si="1"/>
        <v>0.9939715996136177</v>
      </c>
    </row>
    <row r="119" spans="1:8" ht="27" customHeight="1" thickBot="1" x14ac:dyDescent="0.45">
      <c r="A119" s="127" t="s">
        <v>101</v>
      </c>
      <c r="B119" s="217">
        <v>1</v>
      </c>
      <c r="C119" s="328"/>
      <c r="D119" s="336"/>
      <c r="E119" s="182">
        <v>4</v>
      </c>
      <c r="F119" s="227"/>
      <c r="G119" s="249" t="str">
        <f>IF(ISBLANK(F119),"-",(F119/$D$105*$D$102*$B$124)*$D$113/$D$116)</f>
        <v>-</v>
      </c>
      <c r="H119" s="250" t="str">
        <f t="shared" si="1"/>
        <v>-</v>
      </c>
    </row>
    <row r="120" spans="1:8" ht="26.25" customHeight="1" x14ac:dyDescent="0.4">
      <c r="A120" s="127" t="s">
        <v>102</v>
      </c>
      <c r="B120" s="217">
        <v>1</v>
      </c>
      <c r="C120" s="326" t="s">
        <v>103</v>
      </c>
      <c r="D120" s="334">
        <v>4.4369899999999998</v>
      </c>
      <c r="E120" s="151">
        <v>1</v>
      </c>
      <c r="F120" s="219">
        <v>29584593</v>
      </c>
      <c r="G120" s="247">
        <f>IF(ISBLANK(F120),"-",(F120/$D$105*$D$102*$B$124)*$D$113/$D$120)</f>
        <v>132.82011606479861</v>
      </c>
      <c r="H120" s="250"/>
    </row>
    <row r="121" spans="1:8" ht="26.25" customHeight="1" x14ac:dyDescent="0.4">
      <c r="A121" s="127" t="s">
        <v>104</v>
      </c>
      <c r="B121" s="217">
        <v>1</v>
      </c>
      <c r="C121" s="327"/>
      <c r="D121" s="335"/>
      <c r="E121" s="152">
        <v>2</v>
      </c>
      <c r="F121" s="219">
        <v>29742676</v>
      </c>
      <c r="G121" s="248">
        <f>IF(ISBLANK(F121),"-",(F121/$D$105*$D$102*$B$124)*$D$113/$D$120)</f>
        <v>133.52983015171785</v>
      </c>
      <c r="H121" s="250"/>
    </row>
    <row r="122" spans="1:8" ht="26.25" customHeight="1" x14ac:dyDescent="0.4">
      <c r="A122" s="127" t="s">
        <v>105</v>
      </c>
      <c r="B122" s="217">
        <v>1</v>
      </c>
      <c r="C122" s="327"/>
      <c r="D122" s="335"/>
      <c r="E122" s="152">
        <v>3</v>
      </c>
      <c r="F122" s="219">
        <v>29671484</v>
      </c>
      <c r="G122" s="248">
        <f>IF(ISBLANK(F122),"-",(F122/$D$105*$D$102*$B$124)*$D$113/$D$120)</f>
        <v>133.21021346127071</v>
      </c>
      <c r="H122" s="250"/>
    </row>
    <row r="123" spans="1:8" ht="27" customHeight="1" thickBot="1" x14ac:dyDescent="0.45">
      <c r="A123" s="127" t="s">
        <v>106</v>
      </c>
      <c r="B123" s="217">
        <v>1</v>
      </c>
      <c r="C123" s="328"/>
      <c r="D123" s="336"/>
      <c r="E123" s="153">
        <v>4</v>
      </c>
      <c r="F123" s="227"/>
      <c r="G123" s="249" t="str">
        <f>IF(ISBLANK(F123),"-",(F123/$D$105*$D$102*$B$124)*$D$113/$D$120)</f>
        <v>-</v>
      </c>
      <c r="H123" s="250" t="str">
        <f t="shared" si="1"/>
        <v>-</v>
      </c>
    </row>
    <row r="124" spans="1:8" ht="26.25" customHeight="1" x14ac:dyDescent="0.4">
      <c r="A124" s="127" t="s">
        <v>107</v>
      </c>
      <c r="B124" s="195">
        <f>(B123/B122)*(B121/B120)*(B119/B118)*(B117/B116)*B115</f>
        <v>100</v>
      </c>
      <c r="C124" s="326" t="s">
        <v>108</v>
      </c>
      <c r="D124" s="334">
        <v>4.1001099999999999</v>
      </c>
      <c r="E124" s="151">
        <v>1</v>
      </c>
      <c r="F124" s="226">
        <v>26028348</v>
      </c>
      <c r="G124" s="247">
        <f>IF(ISBLANK(F124),"-",(F124/$D$105*$D$102*$B$124)*$D$113/$D$124)</f>
        <v>126.4555231461178</v>
      </c>
      <c r="H124" s="250">
        <f t="shared" si="1"/>
        <v>1.0116441851689424</v>
      </c>
    </row>
    <row r="125" spans="1:8" ht="27" customHeight="1" thickBot="1" x14ac:dyDescent="0.45">
      <c r="A125" s="206" t="s">
        <v>109</v>
      </c>
      <c r="B125" s="228">
        <f>(D102*B124)/D111*D113</f>
        <v>5.2862301934832203</v>
      </c>
      <c r="C125" s="327"/>
      <c r="D125" s="335"/>
      <c r="E125" s="152">
        <v>2</v>
      </c>
      <c r="F125" s="219">
        <v>26186242</v>
      </c>
      <c r="G125" s="248">
        <f>IF(ISBLANK(F125),"-",(F125/$D$105*$D$102*$B$124)*$D$113/$D$124)</f>
        <v>127.22263169913212</v>
      </c>
      <c r="H125" s="250">
        <f t="shared" si="1"/>
        <v>1.0177810535930569</v>
      </c>
    </row>
    <row r="126" spans="1:8" ht="26.25" customHeight="1" x14ac:dyDescent="0.4">
      <c r="A126" s="322" t="s">
        <v>78</v>
      </c>
      <c r="B126" s="323"/>
      <c r="C126" s="327"/>
      <c r="D126" s="335"/>
      <c r="E126" s="152">
        <v>3</v>
      </c>
      <c r="F126" s="219">
        <v>26123326</v>
      </c>
      <c r="G126" s="248">
        <f>IF(ISBLANK(F126),"-",(F126/$D$105*$D$102*$B$124)*$D$113/$D$124)</f>
        <v>126.91696206177132</v>
      </c>
      <c r="H126" s="250">
        <f t="shared" ref="H126:H127" si="2">IF(ISBLANK(F126),"-",G126/$D$111)</f>
        <v>1.0153356964941704</v>
      </c>
    </row>
    <row r="127" spans="1:8" ht="27" customHeight="1" thickBot="1" x14ac:dyDescent="0.45">
      <c r="A127" s="324"/>
      <c r="B127" s="325"/>
      <c r="C127" s="329"/>
      <c r="D127" s="336"/>
      <c r="E127" s="153">
        <v>4</v>
      </c>
      <c r="F127" s="227"/>
      <c r="G127" s="249" t="str">
        <f>IF(ISBLANK(F127),"-",(F127/$D$105*$D$102*$B$124)*$D$113/$D$124)</f>
        <v>-</v>
      </c>
      <c r="H127" s="250" t="str">
        <f t="shared" si="2"/>
        <v>-</v>
      </c>
    </row>
    <row r="128" spans="1:8" ht="26.25" customHeight="1" x14ac:dyDescent="0.4">
      <c r="A128" s="196"/>
      <c r="B128" s="196"/>
      <c r="C128" s="196"/>
      <c r="D128" s="196"/>
      <c r="E128" s="196"/>
      <c r="F128" s="196"/>
      <c r="G128" s="145" t="s">
        <v>71</v>
      </c>
      <c r="H128" s="229">
        <f>AVERAGE(H116:H127)</f>
        <v>1.0037147025718338</v>
      </c>
    </row>
    <row r="129" spans="1:9" ht="26.25" customHeight="1" x14ac:dyDescent="0.4">
      <c r="C129" s="196"/>
      <c r="D129" s="196"/>
      <c r="E129" s="196"/>
      <c r="F129" s="196"/>
      <c r="G129" s="143" t="s">
        <v>84</v>
      </c>
      <c r="H129" s="230">
        <f>STDEV(H116:H127)/H128</f>
        <v>1.2439180046568658E-2</v>
      </c>
    </row>
    <row r="130" spans="1:9" ht="27" customHeight="1" thickBot="1" x14ac:dyDescent="0.45">
      <c r="A130" s="196"/>
      <c r="B130" s="196"/>
      <c r="C130" s="196"/>
      <c r="D130" s="156"/>
      <c r="E130" s="156"/>
      <c r="F130" s="196"/>
      <c r="G130" s="144" t="s">
        <v>20</v>
      </c>
      <c r="H130" s="231">
        <f>COUNT(H116:H127)</f>
        <v>6</v>
      </c>
    </row>
    <row r="131" spans="1:9" ht="18.75" x14ac:dyDescent="0.3">
      <c r="A131" s="196"/>
      <c r="B131" s="196"/>
      <c r="C131" s="196"/>
      <c r="D131" s="156"/>
      <c r="E131" s="156"/>
      <c r="F131" s="156"/>
      <c r="G131" s="156"/>
      <c r="H131" s="196"/>
    </row>
    <row r="132" spans="1:9" ht="26.25" customHeight="1" x14ac:dyDescent="0.4">
      <c r="A132" s="114" t="s">
        <v>110</v>
      </c>
      <c r="B132" s="233" t="s">
        <v>111</v>
      </c>
      <c r="C132" s="313" t="str">
        <f>B20</f>
        <v>Amoxicillin Trihydrate BP</v>
      </c>
      <c r="D132" s="313"/>
      <c r="E132" s="188" t="s">
        <v>112</v>
      </c>
      <c r="F132" s="188"/>
      <c r="G132" s="234">
        <f>H128</f>
        <v>1.0037147025718338</v>
      </c>
      <c r="H132" s="196"/>
    </row>
    <row r="133" spans="1:9" ht="19.5" customHeight="1" thickBot="1" x14ac:dyDescent="0.35">
      <c r="A133" s="245"/>
      <c r="B133" s="166"/>
      <c r="C133" s="167"/>
      <c r="D133" s="167"/>
      <c r="E133" s="166"/>
      <c r="F133" s="166"/>
      <c r="G133" s="166"/>
      <c r="H133" s="166"/>
    </row>
    <row r="134" spans="1:9" ht="83.1" customHeight="1" x14ac:dyDescent="0.3">
      <c r="A134" s="233" t="s">
        <v>29</v>
      </c>
      <c r="B134" s="209"/>
      <c r="C134" s="209"/>
      <c r="D134" s="196"/>
      <c r="E134" s="183"/>
      <c r="F134" s="188"/>
      <c r="G134" s="183"/>
      <c r="H134" s="183"/>
      <c r="I134" s="188"/>
    </row>
    <row r="135" spans="1:9" ht="83.1" customHeight="1" x14ac:dyDescent="0.3">
      <c r="A135" s="233" t="s">
        <v>30</v>
      </c>
      <c r="B135" s="210"/>
      <c r="C135" s="210"/>
      <c r="D135" s="243"/>
      <c r="E135" s="184"/>
      <c r="F135" s="188"/>
      <c r="G135" s="184"/>
      <c r="H135" s="184"/>
      <c r="I135" s="188"/>
    </row>
    <row r="136" spans="1:9" ht="18.75" x14ac:dyDescent="0.3">
      <c r="A136" s="196"/>
      <c r="B136" s="196"/>
      <c r="C136" s="156"/>
      <c r="D136" s="156"/>
      <c r="E136" s="156"/>
      <c r="F136" s="156"/>
      <c r="G136" s="196"/>
      <c r="H136" s="196"/>
      <c r="I136" s="188"/>
    </row>
    <row r="137" spans="1:9" ht="18.75" x14ac:dyDescent="0.3">
      <c r="A137" s="196"/>
      <c r="B137" s="196"/>
      <c r="C137" s="196"/>
      <c r="D137" s="156"/>
      <c r="E137" s="156"/>
      <c r="F137" s="156"/>
      <c r="G137" s="156"/>
      <c r="H137" s="196"/>
      <c r="I137" s="188"/>
    </row>
    <row r="138" spans="1:9" ht="27" customHeight="1" x14ac:dyDescent="0.3">
      <c r="A138" s="196"/>
      <c r="B138" s="196"/>
      <c r="C138" s="196"/>
      <c r="D138" s="156"/>
      <c r="E138" s="156"/>
      <c r="F138" s="156"/>
      <c r="G138" s="156"/>
      <c r="H138" s="196"/>
      <c r="I138" s="188"/>
    </row>
    <row r="139" spans="1:9" ht="18.75" x14ac:dyDescent="0.3">
      <c r="A139" s="196"/>
      <c r="B139" s="196"/>
      <c r="C139" s="196"/>
      <c r="D139" s="156"/>
      <c r="E139" s="156"/>
      <c r="F139" s="156"/>
      <c r="G139" s="156"/>
      <c r="H139" s="196"/>
      <c r="I139" s="188"/>
    </row>
    <row r="140" spans="1:9" ht="27" customHeight="1" x14ac:dyDescent="0.3">
      <c r="A140" s="196"/>
      <c r="B140" s="196"/>
      <c r="C140" s="196"/>
      <c r="D140" s="156"/>
      <c r="E140" s="156"/>
      <c r="F140" s="156"/>
      <c r="G140" s="156"/>
      <c r="H140" s="196"/>
      <c r="I140" s="188"/>
    </row>
    <row r="141" spans="1:9" ht="27" customHeight="1" x14ac:dyDescent="0.3">
      <c r="A141" s="196"/>
      <c r="B141" s="196"/>
      <c r="C141" s="196"/>
      <c r="D141" s="156"/>
      <c r="E141" s="156"/>
      <c r="F141" s="156"/>
      <c r="G141" s="156"/>
      <c r="H141" s="196"/>
      <c r="I141" s="188"/>
    </row>
    <row r="142" spans="1:9" ht="18.75" x14ac:dyDescent="0.3">
      <c r="A142" s="196"/>
      <c r="B142" s="196"/>
      <c r="C142" s="196"/>
      <c r="D142" s="156"/>
      <c r="E142" s="156"/>
      <c r="F142" s="156"/>
      <c r="G142" s="156"/>
      <c r="H142" s="196"/>
      <c r="I142" s="188"/>
    </row>
    <row r="143" spans="1:9" ht="18.75" x14ac:dyDescent="0.3">
      <c r="A143" s="196"/>
      <c r="B143" s="196"/>
      <c r="C143" s="196"/>
      <c r="D143" s="156"/>
      <c r="E143" s="156"/>
      <c r="F143" s="156"/>
      <c r="G143" s="156"/>
      <c r="H143" s="196"/>
      <c r="I143" s="188"/>
    </row>
    <row r="144" spans="1:9" ht="18.75" x14ac:dyDescent="0.3">
      <c r="A144" s="196"/>
      <c r="B144" s="196"/>
      <c r="C144" s="196"/>
      <c r="D144" s="156"/>
      <c r="E144" s="156"/>
      <c r="F144" s="156"/>
      <c r="G144" s="156"/>
      <c r="H144" s="196"/>
      <c r="I144" s="188"/>
    </row>
    <row r="250" spans="1:1" x14ac:dyDescent="0.25">
      <c r="A250" s="8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26:B127"/>
    <mergeCell ref="C132:D132"/>
    <mergeCell ref="C116:C119"/>
    <mergeCell ref="D116:D119"/>
    <mergeCell ref="C120:C123"/>
    <mergeCell ref="D120:D123"/>
    <mergeCell ref="C124:C127"/>
    <mergeCell ref="D124:D127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D37:E37"/>
    <mergeCell ref="A47:B48"/>
    <mergeCell ref="C62:C65"/>
    <mergeCell ref="D62:D65"/>
    <mergeCell ref="C66:C69"/>
    <mergeCell ref="D66:D69"/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(2)</vt:lpstr>
      <vt:lpstr>SST (3)</vt:lpstr>
      <vt:lpstr>SST</vt:lpstr>
      <vt:lpstr>RD</vt:lpstr>
      <vt:lpstr>amoxicillin Trihydrate </vt:lpstr>
      <vt:lpstr>amoxicillin Trihydrate  (2)</vt:lpstr>
      <vt:lpstr>amoxicillin Trihydrate  (1)</vt:lpstr>
      <vt:lpstr>'amoxicillin Trihydrate '!Print_Area</vt:lpstr>
      <vt:lpstr>'amoxicillin Trihydrate  (1)'!Print_Area</vt:lpstr>
      <vt:lpstr>'amoxicillin Trihydrate 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2016-03-04T06:27:03Z</cp:lastPrinted>
  <dcterms:created xsi:type="dcterms:W3CDTF">2005-07-05T10:19:27Z</dcterms:created>
  <dcterms:modified xsi:type="dcterms:W3CDTF">2016-03-11T09:32:21Z</dcterms:modified>
</cp:coreProperties>
</file>