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F64" i="1"/>
  <c r="F63" i="1"/>
  <c r="B50" i="1"/>
  <c r="B24" i="1"/>
  <c r="F61" i="1"/>
  <c r="D59" i="1" l="1"/>
  <c r="D58" i="1"/>
  <c r="E58" i="1" s="1"/>
  <c r="F58" i="1" s="1"/>
  <c r="B32" i="1"/>
  <c r="B38" i="1" s="1"/>
  <c r="A38" i="1" s="1"/>
  <c r="B39" i="1" s="1"/>
  <c r="A39" i="1" s="1"/>
  <c r="B40" i="1" s="1"/>
  <c r="A40" i="1" s="1"/>
  <c r="B41" i="1" s="1"/>
  <c r="A41" i="1" s="1"/>
  <c r="B26" i="1"/>
  <c r="F55" i="2"/>
  <c r="F51" i="2"/>
  <c r="F49" i="2"/>
  <c r="D47" i="2"/>
  <c r="E47" i="2" s="1"/>
  <c r="F47" i="2" s="1"/>
  <c r="D46" i="2"/>
  <c r="E46" i="2" s="1"/>
  <c r="F46" i="2" s="1"/>
  <c r="B34" i="2"/>
  <c r="B16" i="2"/>
  <c r="F67" i="1"/>
  <c r="E59" i="1"/>
  <c r="F59" i="1" s="1"/>
  <c r="F48" i="2" l="1"/>
  <c r="F52" i="2" s="1"/>
  <c r="D55" i="2" s="1"/>
  <c r="F60" i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<sst xmlns="http://schemas.openxmlformats.org/spreadsheetml/2006/main" count="137" uniqueCount="83">
  <si>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</si>
  <si>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</si>
  <si>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</si>
  <si>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2016-02-24 06:32:55</t>
  </si>
  <si>
    <t>Analysis Report</t>
  </si>
  <si>
    <t>Iron in Sucrose Microbial Assay</t>
  </si>
  <si>
    <t>Sample Name:</t>
  </si>
  <si>
    <t xml:space="preserve">MUMFER INJECTION </t>
  </si>
  <si>
    <t>Lab Ref No:</t>
  </si>
  <si>
    <t>NDQD201602750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</si>
  <si>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</si>
  <si>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</si>
  <si>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</si>
  <si>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</si>
  <si>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</si>
  <si>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</si>
  <si>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</si>
  <si>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</si>
  <si>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</si>
  <si>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</si>
  <si>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</si>
  <si>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</si>
  <si>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</si>
  <si>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</si>
  <si>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</si>
  <si>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</si>
  <si>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</si>
  <si>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</si>
  <si>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</si>
  <si>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</si>
  <si>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</si>
  <si>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</si>
  <si>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</si>
  <si>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</si>
  <si>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</si>
  <si>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</si>
  <si>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</si>
  <si>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</si>
  <si>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</si>
  <si>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</si>
  <si>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</si>
  <si>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</si>
  <si>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</si>
  <si>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</si>
  <si>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</si>
  <si>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</si>
  <si>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</si>
  <si>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</si>
  <si>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</si>
  <si>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</si>
  <si>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</si>
  <si>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</si>
  <si>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</si>
  <si>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</si>
  <si>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</si>
  <si>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</si>
  <si>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</si>
  <si>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</si>
  <si>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</si>
  <si>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</si>
  <si>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</si>
  <si>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</si>
  <si>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</si>
  <si>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</si>
  <si>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</si>
  <si>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</si>
  <si>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</si>
  <si>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</si>
  <si>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</si>
  <si>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</si>
  <si>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</si>
  <si>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</si>
  <si>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</si>
  <si>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</si>
  <si>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</si>
  <si>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</si>
  <si>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</si>
  <si>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</si>
  <si>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</si>
  <si>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 xml:space="preserve">The endotoxin concentration in the sample is less than: </t>
  </si>
  <si>
    <t>ERIC/FRANCIS</t>
  </si>
  <si>
    <t>Sample Dilution factor:</t>
  </si>
  <si>
    <t>&gt;5400 (4059)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</si>
</sst>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left" vertical="top"/>
    </xf>
    <xf numFmtId="1" fontId="4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4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3.7</v>
      </c>
      <c r="C23" s="13" t="s">
        <v>22</v>
      </c>
      <c r="D23" s="14"/>
      <c r="E23" s="15"/>
    </row>
    <row r="24" spans="1:7" s="9" customFormat="1" ht="19.5" customHeight="1" x14ac:dyDescent="0.3">
      <c r="A24" s="16" t="s">
        <v>25</v>
      </c>
      <c r="B24" s="17">
        <f>100/5</f>
        <v>20</v>
      </c>
      <c r="C24" s="18" t="s">
        <v>74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26</v>
      </c>
      <c r="B26" s="20">
        <f>B23*B24/B22</f>
        <v>14800</v>
      </c>
      <c r="C26" s="18"/>
      <c r="D26" s="14"/>
      <c r="E26" s="15"/>
    </row>
    <row r="27" spans="1:7" s="9" customFormat="1" ht="19.5" customHeight="1" x14ac:dyDescent="0.3">
      <c r="A27" s="14" t="s">
        <v>27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5" t="s">
        <v>28</v>
      </c>
      <c r="B29" s="116"/>
      <c r="C29" s="117" t="s">
        <v>29</v>
      </c>
      <c r="D29" s="117"/>
      <c r="E29" s="117"/>
      <c r="F29" s="118"/>
    </row>
    <row r="30" spans="1:7" ht="20.100000000000001" customHeight="1" x14ac:dyDescent="0.3">
      <c r="A30" s="25" t="s">
        <v>30</v>
      </c>
      <c r="B30" s="99" t="s">
        <v>75</v>
      </c>
      <c r="C30" s="119" t="s">
        <v>31</v>
      </c>
      <c r="D30" s="120"/>
      <c r="E30" s="120" t="s">
        <v>32</v>
      </c>
      <c r="F30" s="121"/>
    </row>
    <row r="31" spans="1:7" ht="20.100000000000001" customHeight="1" x14ac:dyDescent="0.3">
      <c r="A31" s="27" t="s">
        <v>33</v>
      </c>
      <c r="B31" s="114" t="s">
        <v>76</v>
      </c>
      <c r="C31" s="122">
        <v>1</v>
      </c>
      <c r="D31" s="123"/>
      <c r="E31" s="124">
        <v>0.999</v>
      </c>
      <c r="F31" s="125"/>
      <c r="G31" s="9"/>
    </row>
    <row r="32" spans="1:7" ht="20.100000000000001" customHeight="1" x14ac:dyDescent="0.3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8" t="s">
        <v>36</v>
      </c>
      <c r="B35" s="128"/>
      <c r="C35" s="128"/>
      <c r="D35" s="128"/>
      <c r="E35" s="128"/>
      <c r="F35" s="12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9" t="s">
        <v>43</v>
      </c>
      <c r="B43" s="129"/>
      <c r="C43" s="129"/>
      <c r="D43" s="129"/>
      <c r="E43" s="129"/>
      <c r="F43" s="12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 x14ac:dyDescent="0.25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46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47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81</v>
      </c>
      <c r="B50" s="131">
        <f>B46/A46*D46/C46</f>
        <v>10000</v>
      </c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49</v>
      </c>
      <c r="B53" s="46">
        <v>6.07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50</v>
      </c>
      <c r="B54" s="45">
        <v>-0.23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 x14ac:dyDescent="0.25">
      <c r="A58" s="58" t="s">
        <v>77</v>
      </c>
      <c r="B58" s="59">
        <v>50</v>
      </c>
      <c r="C58" s="60">
        <v>3457</v>
      </c>
      <c r="D58" s="61">
        <f>LN(C58)</f>
        <v>8.1481564399216246</v>
      </c>
      <c r="E58" s="61">
        <f>(D58-$B$53)/$B$54</f>
        <v>-9.0354627822679312</v>
      </c>
      <c r="F58" s="62">
        <f>EXP(E58)</f>
        <v>1.1911004047400573E-4</v>
      </c>
      <c r="G58" s="63"/>
      <c r="H58" s="63"/>
      <c r="I58" s="63"/>
    </row>
    <row r="59" spans="1:9" s="64" customFormat="1" ht="27" customHeight="1" x14ac:dyDescent="0.25">
      <c r="A59" s="65" t="s">
        <v>78</v>
      </c>
      <c r="B59" s="66">
        <v>50</v>
      </c>
      <c r="C59" s="67" t="s">
        <v>82</v>
      </c>
      <c r="D59" s="68">
        <f>LN(4059)</f>
        <v>8.3086919168388977</v>
      </c>
      <c r="E59" s="68">
        <f>(D59-$B$53)/$B$54</f>
        <v>-9.7334431166908573</v>
      </c>
      <c r="F59" s="69">
        <f>EXP(E59)</f>
        <v>5.9267876125678666E-5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6" t="s">
        <v>58</v>
      </c>
      <c r="E60" s="126"/>
      <c r="F60" s="70">
        <f>AVERAGE(F58:F59)</f>
        <v>8.9188958299842204E-5</v>
      </c>
      <c r="G60" s="9"/>
      <c r="H60" s="9"/>
      <c r="I60" s="9"/>
    </row>
    <row r="61" spans="1:9" ht="25.5" customHeight="1" x14ac:dyDescent="0.3">
      <c r="E61" s="71" t="s">
        <v>59</v>
      </c>
      <c r="F61" s="72">
        <f>STDEV(C58,4059)/AVERAGE(C58,4059)</f>
        <v>0.11327256047746186</v>
      </c>
      <c r="G61" s="9"/>
      <c r="H61" s="9"/>
    </row>
    <row r="62" spans="1:9" ht="26.25" customHeight="1" x14ac:dyDescent="0.3">
      <c r="A62" s="8"/>
      <c r="B62" s="45"/>
      <c r="C62" s="8"/>
      <c r="D62" s="126" t="s">
        <v>60</v>
      </c>
      <c r="E62" s="126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61</v>
      </c>
      <c r="F63" s="132">
        <f>B50</f>
        <v>10000</v>
      </c>
      <c r="G63" s="9"/>
      <c r="H63" s="9"/>
    </row>
    <row r="64" spans="1:9" ht="25.5" customHeight="1" x14ac:dyDescent="0.3">
      <c r="E64" s="71" t="s">
        <v>62</v>
      </c>
      <c r="F64" s="75">
        <f>F63*F60</f>
        <v>0.89188958299842203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63</v>
      </c>
      <c r="C67" s="76" t="s">
        <v>79</v>
      </c>
      <c r="D67" s="127">
        <f>F64/B24</f>
        <v>4.4594479149921103E-2</v>
      </c>
      <c r="E67" s="127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 x14ac:dyDescent="0.3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NDQD201602750 / Bacterial Endotoxin / Download 1  /  Analyst - Eric Ngamau /  Date 21-11-2016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2016-11-21T12:07:40Z</cp:lastPrinted>
  <dcterms:created xsi:type="dcterms:W3CDTF">2014-04-25T13:22:50Z</dcterms:created>
  <dcterms:modified xsi:type="dcterms:W3CDTF">2016-11-22T12:26:17Z</dcterms:modified>
</cp:coreProperties>
</file>