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510" yWindow="525" windowWidth="15015" windowHeight="7620" activeTab="1"/>
  </bookViews>
  <sheets>
    <sheet name="SST" sheetId="1" r:id="rId1"/>
    <sheet name="zinc sulfate" sheetId="2" r:id="rId2"/>
    <sheet name="Uniformity" sheetId="3" r:id="rId3"/>
  </sheets>
  <definedNames>
    <definedName name="_xlnm.Print_Area" localSheetId="2">Uniformity!$A$1:$F$54</definedName>
    <definedName name="_xlnm.Print_Area" localSheetId="1">'zinc sulfate'!$A$1:$I$65</definedName>
  </definedNames>
  <calcPr calcId="145621"/>
</workbook>
</file>

<file path=xl/calcChain.xml><?xml version="1.0" encoding="utf-8"?>
<calcChain xmlns="http://schemas.openxmlformats.org/spreadsheetml/2006/main">
  <c r="C46" i="3" l="1"/>
  <c r="C45" i="3"/>
  <c r="D41" i="3"/>
  <c r="D29" i="3"/>
  <c r="D25" i="3"/>
  <c r="C19" i="3"/>
  <c r="D59" i="2"/>
  <c r="D57" i="2"/>
  <c r="E55" i="2" s="1"/>
  <c r="I56" i="2"/>
  <c r="H56" i="2"/>
  <c r="G56" i="2"/>
  <c r="F56" i="2"/>
  <c r="E56" i="2"/>
  <c r="E54" i="2"/>
  <c r="E53" i="2"/>
  <c r="C49" i="2"/>
  <c r="C45" i="2"/>
  <c r="B44" i="2"/>
  <c r="G37" i="2"/>
  <c r="F37" i="2"/>
  <c r="E37" i="2"/>
  <c r="C37" i="2"/>
  <c r="E36" i="2"/>
  <c r="C36" i="2"/>
  <c r="C35" i="2"/>
  <c r="E35" i="2" s="1"/>
  <c r="C34" i="2"/>
  <c r="E34" i="2" s="1"/>
  <c r="B53" i="1"/>
  <c r="E51" i="1"/>
  <c r="D51" i="1"/>
  <c r="C51" i="1"/>
  <c r="B51" i="1"/>
  <c r="B52" i="1" s="1"/>
  <c r="B32" i="1"/>
  <c r="E30" i="1"/>
  <c r="D30" i="1"/>
  <c r="C30" i="1"/>
  <c r="B30" i="1"/>
  <c r="B31" i="1" s="1"/>
  <c r="F34" i="2" l="1"/>
  <c r="E40" i="2"/>
  <c r="E38" i="2"/>
  <c r="E39" i="2" s="1"/>
  <c r="G34" i="2"/>
  <c r="D50" i="3"/>
  <c r="B49" i="3"/>
  <c r="D42" i="3"/>
  <c r="D38" i="3"/>
  <c r="D34" i="3"/>
  <c r="D30" i="3"/>
  <c r="D26" i="3"/>
  <c r="D49" i="3"/>
  <c r="D40" i="3"/>
  <c r="D36" i="3"/>
  <c r="D32" i="3"/>
  <c r="D28" i="3"/>
  <c r="D24" i="3"/>
  <c r="C49" i="3"/>
  <c r="D43" i="3"/>
  <c r="D39" i="3"/>
  <c r="D35" i="3"/>
  <c r="D31" i="3"/>
  <c r="D27" i="3"/>
  <c r="F35" i="2"/>
  <c r="G35" i="2"/>
  <c r="D33" i="3"/>
  <c r="F36" i="2"/>
  <c r="G36" i="2"/>
  <c r="D37" i="3"/>
  <c r="C50" i="3"/>
  <c r="D58" i="2"/>
  <c r="F38" i="2" l="1"/>
  <c r="G38" i="2"/>
  <c r="F53" i="2" l="1"/>
  <c r="G53" i="2" s="1"/>
  <c r="F54" i="2"/>
  <c r="G54" i="2" s="1"/>
  <c r="H54" i="2" s="1"/>
  <c r="I54" i="2" s="1"/>
  <c r="F55" i="2"/>
  <c r="G55" i="2" s="1"/>
  <c r="H55" i="2" s="1"/>
  <c r="I55" i="2" s="1"/>
  <c r="H53" i="2" l="1"/>
  <c r="G57" i="2"/>
  <c r="G59" i="2"/>
  <c r="H57" i="2" l="1"/>
  <c r="H58" i="2" s="1"/>
  <c r="I53" i="2"/>
  <c r="H59" i="2"/>
  <c r="I59" i="2" l="1"/>
  <c r="I57" i="2"/>
  <c r="I58" i="2" s="1"/>
</calcChain>
</file>

<file path=xl/sharedStrings.xml><?xml version="1.0" encoding="utf-8"?>
<sst xmlns="http://schemas.openxmlformats.org/spreadsheetml/2006/main" count="142" uniqueCount="82">
  <si>
    <t>HPLC System Suitability Report</t>
  </si>
  <si>
    <t>Analysis Data</t>
  </si>
  <si>
    <t>Assay</t>
  </si>
  <si>
    <t>Sample(s)</t>
  </si>
  <si>
    <t>Reference Substance:</t>
  </si>
  <si>
    <t>PEDZIC DISPERSIBLE TABLETS</t>
  </si>
  <si>
    <t>% age Purity:</t>
  </si>
  <si>
    <t>NDQD201602765</t>
  </si>
  <si>
    <t>Weight (mg):</t>
  </si>
  <si>
    <t>Zinc sulfate Monohydrate BP</t>
  </si>
  <si>
    <t>Standard Conc (mg/mL):</t>
  </si>
  <si>
    <t>Each dispersible tablet contains Zinc Sulfate mon hydrate U,SP 54.9 mg equivalent to elemental Zinc 20 mg</t>
  </si>
  <si>
    <t>2016-02-19 09:12:24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</si>
  <si>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</si>
  <si>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</si>
  <si>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</si>
  <si>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</si>
  <si>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</si>
  <si>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</si>
  <si>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</si>
  <si>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</si>
  <si>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</si>
  <si>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</si>
  <si>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</si>
  <si>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</si>
  <si>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</si>
  <si>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</si>
  <si>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</si>
  <si>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</si>
  <si>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</si>
  <si>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</si>
  <si>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National Quality Control Laoboratory</t>
  </si>
  <si>
    <t>Laboratory Data Calculation Spreadsheet</t>
  </si>
  <si>
    <t>Please enter the required information in the cells highlighted in green</t>
  </si>
  <si>
    <t>Analysis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</si>
  <si>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</si>
  <si>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</si>
  <si>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</si>
  <si>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</si>
  <si>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</si>
  <si>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</si>
  <si>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Standardisation of Perchloric Acid</t>
  </si>
  <si>
    <t xml:space="preserve"> Molecular Weight:</t>
  </si>
  <si>
    <t>Target Concentration</t>
  </si>
  <si>
    <t>Reaction Ratio (Titrant:Standard)</t>
  </si>
  <si>
    <t>:</t>
  </si>
  <si>
    <t xml:space="preserve">Standard </t>
  </si>
  <si>
    <t>Standard Weight (mg)</t>
  </si>
  <si>
    <t>mMoles of titrant</t>
  </si>
  <si>
    <t>mL Titrant</t>
  </si>
  <si>
    <t>Molarity (mM/mL)</t>
  </si>
  <si>
    <t>Deviation from true Value</t>
  </si>
  <si>
    <t>Correction Factor</t>
  </si>
  <si>
    <t>A</t>
  </si>
  <si>
    <t>B</t>
  </si>
  <si>
    <t>C</t>
  </si>
  <si>
    <t>D</t>
  </si>
  <si>
    <t>Average 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</si>
  <si>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</si>
  <si>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</si>
  <si>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</si>
  <si>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</si>
  <si>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</si>
  <si>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Actual Amount (mg)</t>
  </si>
  <si>
    <t>Sample</t>
  </si>
  <si>
    <t>Weight (mg)</t>
  </si>
  <si>
    <t>Titre Vol. (mL)</t>
  </si>
  <si>
    <t>Blank</t>
  </si>
  <si>
    <t>Blank Correction</t>
  </si>
  <si>
    <t>Corrected Titre</t>
  </si>
  <si>
    <t>In sample</t>
  </si>
  <si>
    <t>Per Tablet</t>
  </si>
  <si>
    <t>Percentage content</t>
  </si>
  <si>
    <t>Uniformity of Weight Test Report</t>
  </si>
  <si>
    <t>Uniformity of weight</t>
  </si>
  <si>
    <t>Tablet weight (mg)</t>
  </si>
  <si>
    <t>% Deviation</t>
  </si>
  <si>
    <t>Total</t>
  </si>
  <si>
    <t>Average</t>
  </si>
  <si>
    <t>% Deviation from mean</t>
  </si>
  <si>
    <t xml:space="preserve">zinc </t>
  </si>
  <si>
    <t>Each mL of 0.1M EDTA VS is Equivalent 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</si>
</sst>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0000"/>
    <numFmt numFmtId="165" formatCode="0.0%"/>
    <numFmt numFmtId="166" formatCode="dd\-mmm\-yy"/>
    <numFmt numFmtId="167" formatCode="0.0000"/>
    <numFmt numFmtId="168" formatCode="0.00\ &quot;M&quot;"/>
    <numFmt numFmtId="169" formatCode="[$-409]d/mmm/yy;@"/>
  </numFmts>
  <fonts count="18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i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52"/>
      <color rgb="FF000000"/>
      <name val="Book Antiqua"/>
    </font>
    <font>
      <b/>
      <sz val="72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</fonts>
  <fills count="9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4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255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8" fillId="2" borderId="0" xfId="0" applyFont="1" applyFill="1"/>
    <xf numFmtId="0" fontId="9" fillId="2" borderId="0" xfId="0" applyFont="1" applyFill="1" applyAlignment="1">
      <alignment vertical="center" wrapText="1"/>
    </xf>
    <xf numFmtId="0" fontId="8" fillId="2" borderId="0" xfId="0" applyFont="1" applyFill="1"/>
    <xf numFmtId="0" fontId="8" fillId="2" borderId="0" xfId="0" applyFont="1" applyFill="1"/>
    <xf numFmtId="0" fontId="8" fillId="3" borderId="0" xfId="0" applyFont="1" applyFill="1" applyProtection="1">
      <protection locked="0"/>
    </xf>
    <xf numFmtId="0" fontId="10" fillId="2" borderId="9" xfId="0" applyFont="1" applyFill="1" applyBorder="1" applyAlignment="1">
      <alignment horizontal="left" vertical="center" wrapText="1"/>
    </xf>
    <xf numFmtId="0" fontId="8" fillId="2" borderId="0" xfId="0" applyFont="1" applyFill="1" applyAlignment="1">
      <alignment vertical="center"/>
    </xf>
    <xf numFmtId="0" fontId="9" fillId="2" borderId="0" xfId="0" applyFont="1" applyFill="1" applyAlignment="1">
      <alignment vertical="center"/>
    </xf>
    <xf numFmtId="0" fontId="8" fillId="3" borderId="0" xfId="0" applyFont="1" applyFill="1" applyAlignment="1" applyProtection="1">
      <alignment vertical="center"/>
      <protection locked="0"/>
    </xf>
    <xf numFmtId="166" fontId="8" fillId="2" borderId="0" xfId="0" applyNumberFormat="1" applyFont="1" applyFill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8" fillId="2" borderId="0" xfId="0" applyFont="1" applyFill="1" applyAlignment="1">
      <alignment horizontal="right" vertical="center"/>
    </xf>
    <xf numFmtId="0" fontId="9" fillId="2" borderId="0" xfId="0" applyFont="1" applyFill="1" applyAlignment="1">
      <alignment horizontal="center" vertical="center"/>
    </xf>
    <xf numFmtId="0" fontId="8" fillId="2" borderId="12" xfId="0" applyFont="1" applyFill="1" applyBorder="1" applyAlignment="1">
      <alignment horizontal="right" vertical="center"/>
    </xf>
    <xf numFmtId="0" fontId="8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9" fillId="2" borderId="0" xfId="0" applyFont="1" applyFill="1" applyAlignment="1">
      <alignment horizontal="left" vertical="center"/>
    </xf>
    <xf numFmtId="0" fontId="8" fillId="2" borderId="0" xfId="0" applyFont="1" applyFill="1" applyAlignment="1">
      <alignment horizontal="left" vertical="center"/>
    </xf>
    <xf numFmtId="0" fontId="8" fillId="2" borderId="0" xfId="0" applyFont="1" applyFill="1" applyAlignment="1">
      <alignment horizontal="left" vertical="center"/>
    </xf>
    <xf numFmtId="0" fontId="8" fillId="2" borderId="0" xfId="0" applyFont="1" applyFill="1" applyAlignment="1">
      <alignment horizontal="center" vertical="center"/>
    </xf>
    <xf numFmtId="2" fontId="9" fillId="2" borderId="13" xfId="0" applyNumberFormat="1" applyFont="1" applyFill="1" applyBorder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2" fontId="8" fillId="2" borderId="0" xfId="0" applyNumberFormat="1" applyFont="1" applyFill="1" applyAlignment="1">
      <alignment horizontal="center" vertical="center"/>
    </xf>
    <xf numFmtId="0" fontId="8" fillId="2" borderId="0" xfId="0" applyFont="1" applyFill="1" applyAlignment="1">
      <alignment vertical="center"/>
    </xf>
    <xf numFmtId="0" fontId="8" fillId="2" borderId="9" xfId="0" applyFont="1" applyFill="1" applyBorder="1" applyAlignment="1">
      <alignment vertical="center"/>
    </xf>
    <xf numFmtId="0" fontId="8" fillId="2" borderId="10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right" vertical="center"/>
    </xf>
    <xf numFmtId="0" fontId="8" fillId="2" borderId="7" xfId="0" applyFont="1" applyFill="1" applyBorder="1" applyAlignment="1" applyProtection="1">
      <alignment vertical="center"/>
      <protection locked="0"/>
    </xf>
    <xf numFmtId="0" fontId="8" fillId="2" borderId="7" xfId="0" applyFont="1" applyFill="1" applyBorder="1" applyAlignment="1">
      <alignment vertical="center"/>
    </xf>
    <xf numFmtId="0" fontId="8" fillId="2" borderId="7" xfId="0" applyFont="1" applyFill="1" applyBorder="1" applyAlignment="1">
      <alignment vertical="center"/>
    </xf>
    <xf numFmtId="0" fontId="9" fillId="2" borderId="11" xfId="0" applyFont="1" applyFill="1" applyBorder="1" applyAlignment="1" applyProtection="1">
      <alignment vertical="center"/>
      <protection locked="0"/>
    </xf>
    <xf numFmtId="0" fontId="9" fillId="2" borderId="11" xfId="0" applyFont="1" applyFill="1" applyBorder="1" applyAlignment="1">
      <alignment vertical="center"/>
    </xf>
    <xf numFmtId="0" fontId="8" fillId="2" borderId="11" xfId="0" applyFont="1" applyFill="1" applyBorder="1" applyAlignment="1">
      <alignment vertical="center"/>
    </xf>
    <xf numFmtId="0" fontId="9" fillId="2" borderId="10" xfId="0" applyFont="1" applyFill="1" applyBorder="1" applyAlignment="1">
      <alignment horizontal="center" vertical="center"/>
    </xf>
    <xf numFmtId="0" fontId="8" fillId="2" borderId="0" xfId="0" applyFont="1" applyFill="1" applyAlignment="1">
      <alignment vertical="center"/>
    </xf>
    <xf numFmtId="0" fontId="9" fillId="2" borderId="0" xfId="0" applyFont="1" applyFill="1" applyAlignment="1">
      <alignment vertical="center" wrapText="1"/>
    </xf>
    <xf numFmtId="0" fontId="8" fillId="2" borderId="0" xfId="0" applyFont="1" applyFill="1"/>
    <xf numFmtId="0" fontId="9" fillId="3" borderId="0" xfId="0" applyFont="1" applyFill="1" applyAlignment="1" applyProtection="1">
      <alignment vertical="center"/>
      <protection locked="0"/>
    </xf>
    <xf numFmtId="0" fontId="8" fillId="3" borderId="0" xfId="0" applyFont="1" applyFill="1" applyAlignment="1" applyProtection="1">
      <alignment horizontal="left" vertical="center"/>
      <protection locked="0"/>
    </xf>
    <xf numFmtId="166" fontId="8" fillId="3" borderId="0" xfId="0" applyNumberFormat="1" applyFont="1" applyFill="1" applyAlignment="1" applyProtection="1">
      <alignment horizontal="left" vertical="center"/>
      <protection locked="0"/>
    </xf>
    <xf numFmtId="2" fontId="8" fillId="2" borderId="14" xfId="0" applyNumberFormat="1" applyFont="1" applyFill="1" applyBorder="1"/>
    <xf numFmtId="2" fontId="8" fillId="6" borderId="14" xfId="0" applyNumberFormat="1" applyFont="1" applyFill="1" applyBorder="1"/>
    <xf numFmtId="164" fontId="8" fillId="6" borderId="14" xfId="0" applyNumberFormat="1" applyFont="1" applyFill="1" applyBorder="1"/>
    <xf numFmtId="0" fontId="9" fillId="3" borderId="0" xfId="0" applyFont="1" applyFill="1" applyAlignment="1" applyProtection="1">
      <alignment horizontal="center" vertical="center"/>
      <protection locked="0"/>
    </xf>
    <xf numFmtId="0" fontId="8" fillId="2" borderId="0" xfId="0" applyFont="1" applyFill="1" applyAlignment="1">
      <alignment vertical="center"/>
    </xf>
    <xf numFmtId="2" fontId="8" fillId="2" borderId="15" xfId="0" applyNumberFormat="1" applyFont="1" applyFill="1" applyBorder="1"/>
    <xf numFmtId="0" fontId="10" fillId="2" borderId="0" xfId="0" applyFont="1" applyFill="1" applyAlignment="1">
      <alignment vertical="center" wrapText="1"/>
    </xf>
    <xf numFmtId="0" fontId="9" fillId="2" borderId="0" xfId="0" applyFont="1" applyFill="1" applyAlignment="1">
      <alignment horizontal="right"/>
    </xf>
    <xf numFmtId="0" fontId="8" fillId="2" borderId="0" xfId="0" applyFont="1" applyFill="1"/>
    <xf numFmtId="2" fontId="11" fillId="3" borderId="16" xfId="0" applyNumberFormat="1" applyFont="1" applyFill="1" applyBorder="1" applyAlignment="1" applyProtection="1">
      <alignment horizontal="center"/>
      <protection locked="0"/>
    </xf>
    <xf numFmtId="2" fontId="11" fillId="3" borderId="17" xfId="0" applyNumberFormat="1" applyFont="1" applyFill="1" applyBorder="1" applyAlignment="1" applyProtection="1">
      <alignment horizontal="center"/>
      <protection locked="0"/>
    </xf>
    <xf numFmtId="2" fontId="11" fillId="3" borderId="18" xfId="0" applyNumberFormat="1" applyFont="1" applyFill="1" applyBorder="1" applyAlignment="1" applyProtection="1">
      <alignment horizontal="center"/>
      <protection locked="0"/>
    </xf>
    <xf numFmtId="0" fontId="8" fillId="2" borderId="19" xfId="0" applyFont="1" applyFill="1" applyBorder="1" applyAlignment="1">
      <alignment horizontal="right"/>
    </xf>
    <xf numFmtId="0" fontId="8" fillId="2" borderId="20" xfId="0" applyFont="1" applyFill="1" applyBorder="1" applyAlignment="1">
      <alignment horizontal="right"/>
    </xf>
    <xf numFmtId="10" fontId="8" fillId="7" borderId="21" xfId="0" applyNumberFormat="1" applyFont="1" applyFill="1" applyBorder="1" applyAlignment="1">
      <alignment horizontal="center"/>
    </xf>
    <xf numFmtId="0" fontId="8" fillId="2" borderId="22" xfId="0" applyFont="1" applyFill="1" applyBorder="1" applyAlignment="1">
      <alignment horizontal="right"/>
    </xf>
    <xf numFmtId="0" fontId="8" fillId="8" borderId="23" xfId="0" applyFont="1" applyFill="1" applyBorder="1" applyAlignment="1">
      <alignment horizontal="center"/>
    </xf>
    <xf numFmtId="164" fontId="9" fillId="8" borderId="24" xfId="0" applyNumberFormat="1" applyFont="1" applyFill="1" applyBorder="1" applyAlignment="1">
      <alignment horizontal="center"/>
    </xf>
    <xf numFmtId="0" fontId="8" fillId="2" borderId="0" xfId="0" applyFont="1" applyFill="1"/>
    <xf numFmtId="2" fontId="9" fillId="2" borderId="0" xfId="0" applyNumberFormat="1" applyFont="1" applyFill="1" applyAlignment="1" applyProtection="1">
      <alignment horizontal="center"/>
      <protection locked="0"/>
    </xf>
    <xf numFmtId="2" fontId="9" fillId="2" borderId="0" xfId="0" applyNumberFormat="1" applyFont="1" applyFill="1" applyAlignment="1">
      <alignment horizontal="centerContinuous"/>
    </xf>
    <xf numFmtId="0" fontId="8" fillId="2" borderId="24" xfId="0" applyFont="1" applyFill="1" applyBorder="1" applyAlignment="1">
      <alignment horizontal="center"/>
    </xf>
    <xf numFmtId="0" fontId="8" fillId="2" borderId="21" xfId="0" applyFont="1" applyFill="1" applyBorder="1" applyAlignment="1">
      <alignment horizontal="center"/>
    </xf>
    <xf numFmtId="0" fontId="8" fillId="2" borderId="23" xfId="0" applyFont="1" applyFill="1" applyBorder="1" applyAlignment="1">
      <alignment horizontal="center"/>
    </xf>
    <xf numFmtId="2" fontId="8" fillId="2" borderId="0" xfId="0" applyNumberFormat="1" applyFont="1" applyFill="1" applyAlignment="1">
      <alignment horizontal="right"/>
    </xf>
    <xf numFmtId="2" fontId="11" fillId="3" borderId="24" xfId="0" applyNumberFormat="1" applyFont="1" applyFill="1" applyBorder="1" applyAlignment="1" applyProtection="1">
      <alignment horizontal="center"/>
      <protection locked="0"/>
    </xf>
    <xf numFmtId="2" fontId="11" fillId="3" borderId="21" xfId="0" applyNumberFormat="1" applyFont="1" applyFill="1" applyBorder="1" applyAlignment="1" applyProtection="1">
      <alignment horizontal="center"/>
      <protection locked="0"/>
    </xf>
    <xf numFmtId="2" fontId="11" fillId="3" borderId="23" xfId="0" applyNumberFormat="1" applyFont="1" applyFill="1" applyBorder="1" applyAlignment="1" applyProtection="1">
      <alignment horizontal="center"/>
      <protection locked="0"/>
    </xf>
    <xf numFmtId="2" fontId="9" fillId="2" borderId="10" xfId="0" applyNumberFormat="1" applyFont="1" applyFill="1" applyBorder="1" applyAlignment="1">
      <alignment horizontal="center" vertical="center"/>
    </xf>
    <xf numFmtId="167" fontId="8" fillId="2" borderId="25" xfId="0" applyNumberFormat="1" applyFont="1" applyFill="1" applyBorder="1" applyAlignment="1">
      <alignment horizontal="center"/>
    </xf>
    <xf numFmtId="167" fontId="8" fillId="2" borderId="11" xfId="0" applyNumberFormat="1" applyFont="1" applyFill="1" applyBorder="1" applyAlignment="1">
      <alignment horizontal="center"/>
    </xf>
    <xf numFmtId="167" fontId="8" fillId="2" borderId="26" xfId="0" applyNumberFormat="1" applyFont="1" applyFill="1" applyBorder="1" applyAlignment="1">
      <alignment horizontal="center"/>
    </xf>
    <xf numFmtId="2" fontId="9" fillId="2" borderId="27" xfId="0" applyNumberFormat="1" applyFont="1" applyFill="1" applyBorder="1" applyAlignment="1">
      <alignment horizontal="center" vertical="center"/>
    </xf>
    <xf numFmtId="2" fontId="11" fillId="3" borderId="0" xfId="0" applyNumberFormat="1" applyFont="1" applyFill="1" applyAlignment="1" applyProtection="1">
      <alignment horizontal="center"/>
      <protection locked="0"/>
    </xf>
    <xf numFmtId="2" fontId="11" fillId="2" borderId="0" xfId="0" applyNumberFormat="1" applyFont="1" applyFill="1" applyAlignment="1" applyProtection="1">
      <alignment horizontal="center"/>
      <protection locked="0"/>
    </xf>
    <xf numFmtId="2" fontId="11" fillId="3" borderId="0" xfId="0" applyNumberFormat="1" applyFont="1" applyFill="1" applyAlignment="1" applyProtection="1">
      <alignment horizontal="left"/>
      <protection locked="0"/>
    </xf>
    <xf numFmtId="2" fontId="9" fillId="2" borderId="27" xfId="0" applyNumberFormat="1" applyFont="1" applyFill="1" applyBorder="1" applyAlignment="1">
      <alignment horizontal="center" vertical="center"/>
    </xf>
    <xf numFmtId="2" fontId="9" fillId="2" borderId="28" xfId="0" applyNumberFormat="1" applyFont="1" applyFill="1" applyBorder="1" applyAlignment="1">
      <alignment horizontal="center" vertical="center"/>
    </xf>
    <xf numFmtId="2" fontId="9" fillId="2" borderId="0" xfId="0" applyNumberFormat="1" applyFont="1" applyFill="1" applyAlignment="1">
      <alignment horizontal="center" vertical="center"/>
    </xf>
    <xf numFmtId="0" fontId="8" fillId="2" borderId="29" xfId="0" applyFont="1" applyFill="1" applyBorder="1" applyAlignment="1">
      <alignment horizontal="center"/>
    </xf>
    <xf numFmtId="0" fontId="8" fillId="2" borderId="20" xfId="0" applyFont="1" applyFill="1" applyBorder="1" applyAlignment="1">
      <alignment horizontal="center"/>
    </xf>
    <xf numFmtId="0" fontId="8" fillId="2" borderId="22" xfId="0" applyFont="1" applyFill="1" applyBorder="1" applyAlignment="1">
      <alignment horizontal="center"/>
    </xf>
    <xf numFmtId="2" fontId="11" fillId="3" borderId="29" xfId="0" applyNumberFormat="1" applyFont="1" applyFill="1" applyBorder="1" applyAlignment="1" applyProtection="1">
      <alignment horizontal="center"/>
      <protection locked="0"/>
    </xf>
    <xf numFmtId="2" fontId="11" fillId="3" borderId="20" xfId="0" applyNumberFormat="1" applyFont="1" applyFill="1" applyBorder="1" applyAlignment="1" applyProtection="1">
      <alignment horizontal="center"/>
      <protection locked="0"/>
    </xf>
    <xf numFmtId="2" fontId="11" fillId="3" borderId="22" xfId="0" applyNumberFormat="1" applyFont="1" applyFill="1" applyBorder="1" applyAlignment="1" applyProtection="1">
      <alignment horizontal="center"/>
      <protection locked="0"/>
    </xf>
    <xf numFmtId="167" fontId="9" fillId="8" borderId="30" xfId="0" applyNumberFormat="1" applyFont="1" applyFill="1" applyBorder="1" applyAlignment="1">
      <alignment horizontal="center"/>
    </xf>
    <xf numFmtId="2" fontId="11" fillId="3" borderId="31" xfId="0" applyNumberFormat="1" applyFont="1" applyFill="1" applyBorder="1" applyAlignment="1" applyProtection="1">
      <alignment horizontal="center"/>
      <protection locked="0"/>
    </xf>
    <xf numFmtId="2" fontId="11" fillId="3" borderId="32" xfId="0" applyNumberFormat="1" applyFont="1" applyFill="1" applyBorder="1" applyAlignment="1" applyProtection="1">
      <alignment horizontal="center"/>
      <protection locked="0"/>
    </xf>
    <xf numFmtId="2" fontId="11" fillId="3" borderId="33" xfId="0" applyNumberFormat="1" applyFont="1" applyFill="1" applyBorder="1" applyAlignment="1" applyProtection="1">
      <alignment horizontal="center"/>
      <protection locked="0"/>
    </xf>
    <xf numFmtId="0" fontId="8" fillId="2" borderId="29" xfId="0" applyFont="1" applyFill="1" applyBorder="1" applyAlignment="1">
      <alignment horizontal="right"/>
    </xf>
    <xf numFmtId="10" fontId="12" fillId="7" borderId="21" xfId="0" applyNumberFormat="1" applyFont="1" applyFill="1" applyBorder="1" applyAlignment="1">
      <alignment horizontal="center"/>
    </xf>
    <xf numFmtId="0" fontId="12" fillId="8" borderId="23" xfId="0" applyFont="1" applyFill="1" applyBorder="1" applyAlignment="1">
      <alignment horizontal="center"/>
    </xf>
    <xf numFmtId="2" fontId="9" fillId="2" borderId="34" xfId="0" applyNumberFormat="1" applyFont="1" applyFill="1" applyBorder="1" applyAlignment="1">
      <alignment horizontal="center" vertical="center"/>
    </xf>
    <xf numFmtId="2" fontId="11" fillId="8" borderId="30" xfId="0" applyNumberFormat="1" applyFont="1" applyFill="1" applyBorder="1" applyAlignment="1">
      <alignment horizontal="center"/>
    </xf>
    <xf numFmtId="2" fontId="8" fillId="2" borderId="25" xfId="0" applyNumberFormat="1" applyFont="1" applyFill="1" applyBorder="1" applyAlignment="1">
      <alignment horizontal="center"/>
    </xf>
    <xf numFmtId="2" fontId="8" fillId="2" borderId="25" xfId="0" applyNumberFormat="1" applyFont="1" applyFill="1" applyBorder="1" applyAlignment="1">
      <alignment horizontal="center" vertical="center"/>
    </xf>
    <xf numFmtId="2" fontId="8" fillId="2" borderId="11" xfId="0" applyNumberFormat="1" applyFont="1" applyFill="1" applyBorder="1" applyAlignment="1">
      <alignment horizontal="center" vertical="center"/>
    </xf>
    <xf numFmtId="167" fontId="8" fillId="2" borderId="24" xfId="0" applyNumberFormat="1" applyFont="1" applyFill="1" applyBorder="1" applyAlignment="1">
      <alignment horizontal="center" vertical="center"/>
    </xf>
    <xf numFmtId="167" fontId="8" fillId="2" borderId="21" xfId="0" applyNumberFormat="1" applyFont="1" applyFill="1" applyBorder="1" applyAlignment="1">
      <alignment horizontal="center" vertical="center"/>
    </xf>
    <xf numFmtId="167" fontId="8" fillId="2" borderId="23" xfId="0" applyNumberFormat="1" applyFont="1" applyFill="1" applyBorder="1" applyAlignment="1">
      <alignment horizontal="center" vertical="center"/>
    </xf>
    <xf numFmtId="0" fontId="8" fillId="2" borderId="26" xfId="0" applyFont="1" applyFill="1" applyBorder="1" applyAlignment="1">
      <alignment horizontal="center" vertical="center"/>
    </xf>
    <xf numFmtId="0" fontId="8" fillId="2" borderId="0" xfId="0" applyFont="1" applyFill="1" applyAlignment="1">
      <alignment horizontal="right" vertical="center"/>
    </xf>
    <xf numFmtId="168" fontId="11" fillId="3" borderId="0" xfId="0" applyNumberFormat="1" applyFont="1" applyFill="1" applyAlignment="1" applyProtection="1">
      <alignment horizontal="center"/>
      <protection locked="0"/>
    </xf>
    <xf numFmtId="164" fontId="8" fillId="2" borderId="25" xfId="0" applyNumberFormat="1" applyFont="1" applyFill="1" applyBorder="1" applyAlignment="1">
      <alignment horizontal="center"/>
    </xf>
    <xf numFmtId="164" fontId="8" fillId="2" borderId="11" xfId="0" applyNumberFormat="1" applyFont="1" applyFill="1" applyBorder="1" applyAlignment="1">
      <alignment horizontal="center"/>
    </xf>
    <xf numFmtId="164" fontId="8" fillId="2" borderId="26" xfId="0" applyNumberFormat="1" applyFont="1" applyFill="1" applyBorder="1" applyAlignment="1">
      <alignment horizontal="center"/>
    </xf>
    <xf numFmtId="164" fontId="8" fillId="2" borderId="24" xfId="0" applyNumberFormat="1" applyFont="1" applyFill="1" applyBorder="1" applyAlignment="1">
      <alignment horizontal="center"/>
    </xf>
    <xf numFmtId="164" fontId="8" fillId="2" borderId="21" xfId="0" applyNumberFormat="1" applyFont="1" applyFill="1" applyBorder="1" applyAlignment="1">
      <alignment horizontal="center"/>
    </xf>
    <xf numFmtId="164" fontId="8" fillId="2" borderId="23" xfId="0" applyNumberFormat="1" applyFont="1" applyFill="1" applyBorder="1" applyAlignment="1">
      <alignment horizontal="center"/>
    </xf>
    <xf numFmtId="2" fontId="8" fillId="2" borderId="35" xfId="0" applyNumberFormat="1" applyFont="1" applyFill="1" applyBorder="1"/>
    <xf numFmtId="10" fontId="8" fillId="2" borderId="0" xfId="0" applyNumberFormat="1" applyFont="1" applyFill="1" applyAlignment="1">
      <alignment horizontal="center"/>
    </xf>
    <xf numFmtId="0" fontId="8" fillId="2" borderId="0" xfId="0" applyFont="1" applyFill="1" applyAlignment="1">
      <alignment horizontal="center"/>
    </xf>
    <xf numFmtId="10" fontId="8" fillId="2" borderId="24" xfId="0" applyNumberFormat="1" applyFont="1" applyFill="1" applyBorder="1" applyAlignment="1">
      <alignment horizontal="center"/>
    </xf>
    <xf numFmtId="10" fontId="8" fillId="2" borderId="21" xfId="0" applyNumberFormat="1" applyFont="1" applyFill="1" applyBorder="1" applyAlignment="1">
      <alignment horizontal="center"/>
    </xf>
    <xf numFmtId="10" fontId="8" fillId="2" borderId="23" xfId="0" applyNumberFormat="1" applyFont="1" applyFill="1" applyBorder="1" applyAlignment="1">
      <alignment horizontal="center"/>
    </xf>
    <xf numFmtId="2" fontId="8" fillId="2" borderId="36" xfId="0" applyNumberFormat="1" applyFont="1" applyFill="1" applyBorder="1" applyAlignment="1">
      <alignment horizontal="center"/>
    </xf>
    <xf numFmtId="2" fontId="8" fillId="2" borderId="37" xfId="0" applyNumberFormat="1" applyFont="1" applyFill="1" applyBorder="1" applyAlignment="1">
      <alignment horizontal="center"/>
    </xf>
    <xf numFmtId="2" fontId="8" fillId="2" borderId="38" xfId="0" applyNumberFormat="1" applyFont="1" applyFill="1" applyBorder="1" applyAlignment="1">
      <alignment horizontal="center"/>
    </xf>
    <xf numFmtId="10" fontId="12" fillId="2" borderId="21" xfId="0" applyNumberFormat="1" applyFont="1" applyFill="1" applyBorder="1" applyAlignment="1">
      <alignment horizontal="center"/>
    </xf>
    <xf numFmtId="2" fontId="8" fillId="2" borderId="11" xfId="0" applyNumberFormat="1" applyFont="1" applyFill="1" applyBorder="1" applyAlignment="1">
      <alignment horizontal="center"/>
    </xf>
    <xf numFmtId="2" fontId="9" fillId="2" borderId="0" xfId="0" applyNumberFormat="1" applyFont="1" applyFill="1" applyAlignment="1">
      <alignment vertical="center"/>
    </xf>
    <xf numFmtId="2" fontId="8" fillId="2" borderId="0" xfId="0" applyNumberFormat="1" applyFont="1" applyFill="1" applyAlignment="1">
      <alignment horizontal="center"/>
    </xf>
    <xf numFmtId="0" fontId="8" fillId="2" borderId="0" xfId="0" applyFont="1" applyFill="1" applyAlignment="1">
      <alignment horizontal="center"/>
    </xf>
    <xf numFmtId="2" fontId="11" fillId="2" borderId="0" xfId="0" applyNumberFormat="1" applyFont="1" applyFill="1" applyAlignment="1">
      <alignment horizontal="center"/>
    </xf>
    <xf numFmtId="10" fontId="12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2" fontId="9" fillId="2" borderId="13" xfId="0" applyNumberFormat="1" applyFont="1" applyFill="1" applyBorder="1" applyAlignment="1">
      <alignment vertical="center"/>
    </xf>
    <xf numFmtId="10" fontId="8" fillId="2" borderId="24" xfId="0" applyNumberFormat="1" applyFont="1" applyFill="1" applyBorder="1" applyAlignment="1">
      <alignment horizontal="center"/>
    </xf>
    <xf numFmtId="10" fontId="8" fillId="2" borderId="21" xfId="0" applyNumberFormat="1" applyFont="1" applyFill="1" applyBorder="1" applyAlignment="1">
      <alignment horizontal="center"/>
    </xf>
    <xf numFmtId="10" fontId="8" fillId="2" borderId="23" xfId="0" applyNumberFormat="1" applyFont="1" applyFill="1" applyBorder="1" applyAlignment="1">
      <alignment horizontal="center"/>
    </xf>
    <xf numFmtId="10" fontId="11" fillId="8" borderId="30" xfId="0" applyNumberFormat="1" applyFont="1" applyFill="1" applyBorder="1" applyAlignment="1">
      <alignment horizontal="center"/>
    </xf>
    <xf numFmtId="2" fontId="8" fillId="2" borderId="26" xfId="0" applyNumberFormat="1" applyFont="1" applyFill="1" applyBorder="1" applyAlignment="1">
      <alignment horizontal="center"/>
    </xf>
    <xf numFmtId="167" fontId="9" fillId="8" borderId="28" xfId="0" applyNumberFormat="1" applyFont="1" applyFill="1" applyBorder="1" applyAlignment="1">
      <alignment horizontal="center"/>
    </xf>
    <xf numFmtId="10" fontId="9" fillId="8" borderId="39" xfId="0" applyNumberFormat="1" applyFont="1" applyFill="1" applyBorder="1" applyAlignment="1">
      <alignment horizontal="center"/>
    </xf>
    <xf numFmtId="167" fontId="9" fillId="2" borderId="0" xfId="0" applyNumberFormat="1" applyFont="1" applyFill="1" applyAlignment="1" applyProtection="1">
      <alignment horizontal="center" vertical="center"/>
      <protection locked="0"/>
    </xf>
    <xf numFmtId="0" fontId="8" fillId="2" borderId="0" xfId="0" applyFont="1" applyFill="1" applyAlignment="1" applyProtection="1">
      <alignment vertical="center"/>
      <protection locked="0"/>
    </xf>
    <xf numFmtId="0" fontId="9" fillId="2" borderId="0" xfId="0" applyFont="1" applyFill="1" applyAlignment="1" applyProtection="1">
      <alignment horizontal="center" vertical="center"/>
      <protection locked="0"/>
    </xf>
    <xf numFmtId="167" fontId="9" fillId="3" borderId="0" xfId="0" applyNumberFormat="1" applyFont="1" applyFill="1" applyAlignment="1" applyProtection="1">
      <alignment horizontal="center" vertical="center"/>
      <protection locked="0"/>
    </xf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7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15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15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16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9" fontId="6" fillId="2" borderId="0" xfId="0" applyNumberFormat="1" applyFont="1" applyFill="1"/>
    <xf numFmtId="167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28" xfId="0" applyNumberFormat="1" applyFont="1" applyFill="1" applyBorder="1" applyAlignment="1">
      <alignment horizontal="center" vertical="center"/>
    </xf>
    <xf numFmtId="0" fontId="6" fillId="2" borderId="28" xfId="0" applyFont="1" applyFill="1" applyBorder="1" applyAlignment="1">
      <alignment horizontal="right" vertical="center"/>
    </xf>
    <xf numFmtId="167" fontId="6" fillId="2" borderId="28" xfId="0" applyNumberFormat="1" applyFont="1" applyFill="1" applyBorder="1" applyAlignment="1">
      <alignment horizontal="center" vertical="center"/>
    </xf>
    <xf numFmtId="164" fontId="5" fillId="2" borderId="28" xfId="0" applyNumberFormat="1" applyFont="1" applyFill="1" applyBorder="1" applyAlignment="1">
      <alignment horizontal="center" vertical="center"/>
    </xf>
    <xf numFmtId="0" fontId="5" fillId="2" borderId="28" xfId="0" applyFont="1" applyFill="1" applyBorder="1" applyAlignment="1">
      <alignment horizontal="center" wrapText="1"/>
    </xf>
    <xf numFmtId="164" fontId="5" fillId="2" borderId="28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43" xfId="0" applyNumberFormat="1" applyFont="1" applyFill="1" applyBorder="1" applyAlignment="1">
      <alignment horizontal="center"/>
    </xf>
    <xf numFmtId="10" fontId="6" fillId="2" borderId="44" xfId="0" applyNumberFormat="1" applyFont="1" applyFill="1" applyBorder="1" applyAlignment="1">
      <alignment horizontal="center"/>
    </xf>
    <xf numFmtId="0" fontId="4" fillId="2" borderId="0" xfId="0" applyFont="1" applyFill="1"/>
    <xf numFmtId="0" fontId="17" fillId="2" borderId="0" xfId="0" applyFont="1" applyFill="1" applyAlignment="1">
      <alignment wrapText="1"/>
    </xf>
    <xf numFmtId="0" fontId="5" fillId="2" borderId="28" xfId="0" applyFont="1" applyFill="1" applyBorder="1" applyAlignment="1">
      <alignment horizontal="center" vertical="center"/>
    </xf>
    <xf numFmtId="165" fontId="5" fillId="2" borderId="24" xfId="0" applyNumberFormat="1" applyFont="1" applyFill="1" applyBorder="1" applyAlignment="1">
      <alignment horizontal="center"/>
    </xf>
    <xf numFmtId="165" fontId="5" fillId="2" borderId="23" xfId="0" applyNumberFormat="1" applyFont="1" applyFill="1" applyBorder="1" applyAlignment="1">
      <alignment horizontal="center"/>
    </xf>
    <xf numFmtId="2" fontId="6" fillId="3" borderId="43" xfId="0" applyNumberFormat="1" applyFont="1" applyFill="1" applyBorder="1" applyProtection="1">
      <protection locked="0"/>
    </xf>
    <xf numFmtId="2" fontId="6" fillId="3" borderId="44" xfId="0" applyNumberFormat="1" applyFont="1" applyFill="1" applyBorder="1" applyProtection="1">
      <protection locked="0"/>
    </xf>
    <xf numFmtId="169" fontId="6" fillId="2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3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9" fillId="2" borderId="10" xfId="0" applyFont="1" applyFill="1" applyBorder="1" applyAlignment="1">
      <alignment horizontal="center" vertical="center"/>
    </xf>
    <xf numFmtId="2" fontId="9" fillId="2" borderId="40" xfId="0" applyNumberFormat="1" applyFont="1" applyFill="1" applyBorder="1" applyAlignment="1">
      <alignment horizontal="center" vertical="center"/>
    </xf>
    <xf numFmtId="2" fontId="9" fillId="2" borderId="41" xfId="0" applyNumberFormat="1" applyFont="1" applyFill="1" applyBorder="1" applyAlignment="1">
      <alignment horizontal="center" vertical="center"/>
    </xf>
    <xf numFmtId="0" fontId="10" fillId="2" borderId="40" xfId="0" applyFont="1" applyFill="1" applyBorder="1" applyAlignment="1">
      <alignment horizontal="center" vertical="center"/>
    </xf>
    <xf numFmtId="0" fontId="10" fillId="2" borderId="42" xfId="0" applyFont="1" applyFill="1" applyBorder="1" applyAlignment="1">
      <alignment horizontal="center" vertical="center"/>
    </xf>
    <xf numFmtId="0" fontId="10" fillId="2" borderId="41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167" fontId="5" fillId="2" borderId="13" xfId="0" applyNumberFormat="1" applyFont="1" applyFill="1" applyBorder="1" applyAlignment="1">
      <alignment horizontal="center" vertical="center"/>
    </xf>
    <xf numFmtId="167" fontId="5" fillId="2" borderId="44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7" fillId="2" borderId="40" xfId="0" applyFont="1" applyFill="1" applyBorder="1" applyAlignment="1">
      <alignment horizontal="center" wrapText="1"/>
    </xf>
    <xf numFmtId="0" fontId="17" fillId="2" borderId="42" xfId="0" applyFont="1" applyFill="1" applyBorder="1" applyAlignment="1">
      <alignment horizontal="center" wrapText="1"/>
    </xf>
    <xf numFmtId="0" fontId="17" fillId="2" borderId="41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</cellXfs>
  <cellStyles count="1">
    <cellStyle name="Normal" xfId="0" builtinId="0"/>
  </cellStyles>
  <dxfs count="28"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workbookViewId="0">
      <selection activeCell="B39" sqref="B39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236" t="s">
        <v>0</v>
      </c>
      <c r="B15" s="236"/>
      <c r="C15" s="236"/>
      <c r="D15" s="236"/>
      <c r="E15" s="236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/>
      <c r="D17" s="9"/>
      <c r="E17" s="10"/>
    </row>
    <row r="18" spans="1:6" ht="16.5" customHeight="1" x14ac:dyDescent="0.3">
      <c r="A18" s="11" t="s">
        <v>4</v>
      </c>
      <c r="B18" s="8" t="s">
        <v>5</v>
      </c>
      <c r="C18" s="10"/>
      <c r="D18" s="10"/>
      <c r="E18" s="10"/>
    </row>
    <row r="19" spans="1:6" ht="16.5" customHeight="1" x14ac:dyDescent="0.3">
      <c r="A19" s="11" t="s">
        <v>6</v>
      </c>
      <c r="B19" s="12" t="s">
        <v>7</v>
      </c>
      <c r="C19" s="10"/>
      <c r="D19" s="10"/>
      <c r="E19" s="10"/>
    </row>
    <row r="20" spans="1:6" ht="16.5" customHeight="1" x14ac:dyDescent="0.3">
      <c r="A20" s="7" t="s">
        <v>8</v>
      </c>
      <c r="B20" s="12" t="s">
        <v>9</v>
      </c>
      <c r="C20" s="10"/>
      <c r="D20" s="10"/>
      <c r="E20" s="10"/>
    </row>
    <row r="21" spans="1:6" ht="16.5" customHeight="1" x14ac:dyDescent="0.3">
      <c r="A21" s="7" t="s">
        <v>10</v>
      </c>
      <c r="B21" s="13" t="s">
        <v>11</v>
      </c>
      <c r="C21" s="10"/>
      <c r="D21" s="10"/>
      <c r="E21" s="10"/>
    </row>
    <row r="22" spans="1:6" ht="15.75" customHeight="1" x14ac:dyDescent="0.25">
      <c r="A22" s="10"/>
      <c r="B22" s="10" t="s">
        <v>12</v>
      </c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 x14ac:dyDescent="0.3">
      <c r="A24" s="17">
        <v>1</v>
      </c>
      <c r="B24" s="18"/>
      <c r="C24" s="18"/>
      <c r="D24" s="19"/>
      <c r="E24" s="20"/>
    </row>
    <row r="25" spans="1:6" ht="16.5" customHeight="1" x14ac:dyDescent="0.3">
      <c r="A25" s="17">
        <v>2</v>
      </c>
      <c r="B25" s="18"/>
      <c r="C25" s="18"/>
      <c r="D25" s="19"/>
      <c r="E25" s="19"/>
    </row>
    <row r="26" spans="1:6" ht="16.5" customHeight="1" x14ac:dyDescent="0.3">
      <c r="A26" s="17">
        <v>3</v>
      </c>
      <c r="B26" s="18"/>
      <c r="C26" s="18"/>
      <c r="D26" s="19"/>
      <c r="E26" s="19"/>
    </row>
    <row r="27" spans="1:6" ht="16.5" customHeight="1" x14ac:dyDescent="0.3">
      <c r="A27" s="17">
        <v>4</v>
      </c>
      <c r="B27" s="18"/>
      <c r="C27" s="18"/>
      <c r="D27" s="19"/>
      <c r="E27" s="19"/>
    </row>
    <row r="28" spans="1:6" ht="16.5" customHeight="1" x14ac:dyDescent="0.3">
      <c r="A28" s="17">
        <v>5</v>
      </c>
      <c r="B28" s="18"/>
      <c r="C28" s="18"/>
      <c r="D28" s="19"/>
      <c r="E28" s="19"/>
    </row>
    <row r="29" spans="1:6" ht="16.5" customHeight="1" x14ac:dyDescent="0.3">
      <c r="A29" s="17">
        <v>6</v>
      </c>
      <c r="B29" s="21"/>
      <c r="C29" s="21"/>
      <c r="D29" s="22"/>
      <c r="E29" s="22"/>
    </row>
    <row r="30" spans="1:6" ht="16.5" customHeight="1" x14ac:dyDescent="0.3">
      <c r="A30" s="23" t="s">
        <v>18</v>
      </c>
      <c r="B30" s="24" t="e">
        <f>AVERAGE(B24:B29)</f>
        <v>#DIV/0!</v>
      </c>
      <c r="C30" s="25" t="e">
        <f>AVERAGE(C24:C29)</f>
        <v>#DIV/0!</v>
      </c>
      <c r="D30" s="26" t="e">
        <f>AVERAGE(D24:D29)</f>
        <v>#DIV/0!</v>
      </c>
      <c r="E30" s="26" t="e">
        <f>AVERAGE(E24:E29)</f>
        <v>#DIV/0!</v>
      </c>
    </row>
    <row r="31" spans="1:6" ht="16.5" customHeight="1" x14ac:dyDescent="0.3">
      <c r="A31" s="27" t="s">
        <v>19</v>
      </c>
      <c r="B31" s="28" t="e">
        <f>(STDEV(B24:B29)/B30)</f>
        <v>#DIV/0!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0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22</v>
      </c>
      <c r="C34" s="38"/>
      <c r="D34" s="38"/>
      <c r="E34" s="39"/>
    </row>
    <row r="35" spans="1:6" ht="16.5" customHeight="1" x14ac:dyDescent="0.3">
      <c r="A35" s="11"/>
      <c r="B35" s="37" t="s">
        <v>23</v>
      </c>
      <c r="C35" s="38"/>
      <c r="D35" s="38"/>
      <c r="E35" s="39"/>
      <c r="F35" s="2"/>
    </row>
    <row r="36" spans="1:6" ht="16.5" customHeight="1" x14ac:dyDescent="0.3">
      <c r="A36" s="11"/>
      <c r="B36" s="40" t="s">
        <v>24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25</v>
      </c>
    </row>
    <row r="39" spans="1:6" ht="16.5" customHeight="1" x14ac:dyDescent="0.3">
      <c r="A39" s="11" t="s">
        <v>4</v>
      </c>
      <c r="B39" s="8"/>
      <c r="C39" s="10"/>
      <c r="D39" s="10"/>
      <c r="E39" s="10"/>
    </row>
    <row r="40" spans="1:6" ht="16.5" customHeight="1" x14ac:dyDescent="0.3">
      <c r="A40" s="11" t="s">
        <v>6</v>
      </c>
      <c r="B40" s="12"/>
      <c r="C40" s="10"/>
      <c r="D40" s="10"/>
      <c r="E40" s="10"/>
    </row>
    <row r="41" spans="1:6" ht="16.5" customHeight="1" x14ac:dyDescent="0.3">
      <c r="A41" s="7" t="s">
        <v>8</v>
      </c>
      <c r="B41" s="12"/>
      <c r="C41" s="10"/>
      <c r="D41" s="10"/>
      <c r="E41" s="10"/>
    </row>
    <row r="42" spans="1:6" ht="16.5" customHeight="1" x14ac:dyDescent="0.3">
      <c r="A42" s="7" t="s">
        <v>10</v>
      </c>
      <c r="B42" s="13"/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18"/>
      <c r="C45" s="18"/>
      <c r="D45" s="19"/>
      <c r="E45" s="20"/>
    </row>
    <row r="46" spans="1:6" ht="16.5" customHeight="1" x14ac:dyDescent="0.3">
      <c r="A46" s="17">
        <v>2</v>
      </c>
      <c r="B46" s="18"/>
      <c r="C46" s="18"/>
      <c r="D46" s="19"/>
      <c r="E46" s="19"/>
    </row>
    <row r="47" spans="1:6" ht="16.5" customHeight="1" x14ac:dyDescent="0.3">
      <c r="A47" s="17">
        <v>3</v>
      </c>
      <c r="B47" s="18"/>
      <c r="C47" s="18"/>
      <c r="D47" s="19"/>
      <c r="E47" s="19"/>
    </row>
    <row r="48" spans="1:6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18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19</v>
      </c>
      <c r="B52" s="28" t="e">
        <f>(STDEV(B45:B50)/B51)</f>
        <v>#DIV/0!</v>
      </c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>
        <f>COUNT(B45:B50)</f>
        <v>0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37" t="s">
        <v>23</v>
      </c>
      <c r="C56" s="38"/>
      <c r="D56" s="38"/>
      <c r="E56" s="39"/>
      <c r="F56" s="2"/>
    </row>
    <row r="57" spans="1:7" ht="16.5" customHeight="1" x14ac:dyDescent="0.3">
      <c r="A57" s="11"/>
      <c r="B57" s="40" t="s">
        <v>24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237" t="s">
        <v>26</v>
      </c>
      <c r="C59" s="237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8"/>
      <c r="C60" s="48"/>
      <c r="E60" s="48"/>
      <c r="F60" s="2"/>
      <c r="G60" s="49"/>
    </row>
    <row r="61" spans="1:7" ht="15" customHeight="1" x14ac:dyDescent="0.3">
      <c r="A61" s="47" t="s">
        <v>30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BreakPreview" topLeftCell="B28" zoomScale="70" zoomScaleNormal="75" workbookViewId="0">
      <selection activeCell="C56" sqref="C56"/>
    </sheetView>
  </sheetViews>
  <sheetFormatPr defaultRowHeight="16.5" x14ac:dyDescent="0.3"/>
  <cols>
    <col min="1" max="1" width="100.42578125" style="6" customWidth="1"/>
    <col min="2" max="2" width="32.28515625" style="6" customWidth="1"/>
    <col min="3" max="3" width="33.28515625" style="6" customWidth="1"/>
    <col min="4" max="4" width="30.5703125" style="6" customWidth="1"/>
    <col min="5" max="5" width="33.5703125" style="6" customWidth="1"/>
    <col min="6" max="6" width="39.85546875" style="6" customWidth="1"/>
    <col min="7" max="7" width="31.7109375" style="6" customWidth="1"/>
    <col min="8" max="8" width="31.140625" style="6" customWidth="1"/>
    <col min="9" max="9" width="32.28515625" style="1" customWidth="1"/>
    <col min="10" max="10" width="22.28515625" style="1" customWidth="1"/>
    <col min="11" max="11" width="19.5703125" style="1" customWidth="1"/>
    <col min="12" max="12" width="21.140625" style="1" customWidth="1"/>
    <col min="13" max="13" width="9.140625" style="1" customWidth="1"/>
  </cols>
  <sheetData>
    <row r="1" spans="1:9" ht="15" x14ac:dyDescent="0.3">
      <c r="A1" s="239" t="s">
        <v>31</v>
      </c>
      <c r="B1" s="239"/>
      <c r="C1" s="239"/>
      <c r="D1" s="239"/>
      <c r="E1" s="239"/>
      <c r="F1" s="239"/>
      <c r="G1" s="239"/>
      <c r="H1" s="239"/>
      <c r="I1" s="239"/>
    </row>
    <row r="2" spans="1:9" ht="15" x14ac:dyDescent="0.3">
      <c r="A2" s="239"/>
      <c r="B2" s="239"/>
      <c r="C2" s="239"/>
      <c r="D2" s="239"/>
      <c r="E2" s="239"/>
      <c r="F2" s="239"/>
      <c r="G2" s="239"/>
      <c r="H2" s="239"/>
      <c r="I2" s="239"/>
    </row>
    <row r="3" spans="1:9" ht="15" x14ac:dyDescent="0.3">
      <c r="A3" s="239"/>
      <c r="B3" s="239"/>
      <c r="C3" s="239"/>
      <c r="D3" s="239"/>
      <c r="E3" s="239"/>
      <c r="F3" s="239"/>
      <c r="G3" s="239"/>
      <c r="H3" s="239"/>
      <c r="I3" s="239"/>
    </row>
    <row r="4" spans="1:9" ht="15" x14ac:dyDescent="0.3">
      <c r="A4" s="239"/>
      <c r="B4" s="239"/>
      <c r="C4" s="239"/>
      <c r="D4" s="239"/>
      <c r="E4" s="239"/>
      <c r="F4" s="239"/>
      <c r="G4" s="239"/>
      <c r="H4" s="239"/>
      <c r="I4" s="239"/>
    </row>
    <row r="5" spans="1:9" ht="15" x14ac:dyDescent="0.3">
      <c r="A5" s="239"/>
      <c r="B5" s="239"/>
      <c r="C5" s="239"/>
      <c r="D5" s="239"/>
      <c r="E5" s="239"/>
      <c r="F5" s="239"/>
      <c r="G5" s="239"/>
      <c r="H5" s="239"/>
      <c r="I5" s="239"/>
    </row>
    <row r="6" spans="1:9" ht="15" x14ac:dyDescent="0.3">
      <c r="A6" s="239"/>
      <c r="B6" s="239"/>
      <c r="C6" s="239"/>
      <c r="D6" s="239"/>
      <c r="E6" s="239"/>
      <c r="F6" s="239"/>
      <c r="G6" s="239"/>
      <c r="H6" s="239"/>
      <c r="I6" s="239"/>
    </row>
    <row r="7" spans="1:9" ht="15" x14ac:dyDescent="0.3">
      <c r="A7" s="239"/>
      <c r="B7" s="239"/>
      <c r="C7" s="239"/>
      <c r="D7" s="239"/>
      <c r="E7" s="239"/>
      <c r="F7" s="239"/>
      <c r="G7" s="239"/>
      <c r="H7" s="239"/>
      <c r="I7" s="239"/>
    </row>
    <row r="8" spans="1:9" ht="15" x14ac:dyDescent="0.3">
      <c r="A8" s="238" t="s">
        <v>32</v>
      </c>
      <c r="B8" s="238"/>
      <c r="C8" s="238"/>
      <c r="D8" s="238"/>
      <c r="E8" s="238"/>
      <c r="F8" s="238"/>
      <c r="G8" s="238"/>
      <c r="H8" s="238"/>
      <c r="I8" s="238"/>
    </row>
    <row r="9" spans="1:9" ht="15" x14ac:dyDescent="0.3">
      <c r="A9" s="238"/>
      <c r="B9" s="238"/>
      <c r="C9" s="238"/>
      <c r="D9" s="238"/>
      <c r="E9" s="238"/>
      <c r="F9" s="238"/>
      <c r="G9" s="238"/>
      <c r="H9" s="238"/>
      <c r="I9" s="238"/>
    </row>
    <row r="10" spans="1:9" ht="15" x14ac:dyDescent="0.3">
      <c r="A10" s="238"/>
      <c r="B10" s="238"/>
      <c r="C10" s="238"/>
      <c r="D10" s="238"/>
      <c r="E10" s="238"/>
      <c r="F10" s="238"/>
      <c r="G10" s="238"/>
      <c r="H10" s="238"/>
      <c r="I10" s="238"/>
    </row>
    <row r="11" spans="1:9" ht="15" x14ac:dyDescent="0.3">
      <c r="A11" s="238"/>
      <c r="B11" s="238"/>
      <c r="C11" s="238"/>
      <c r="D11" s="238"/>
      <c r="E11" s="238"/>
      <c r="F11" s="238"/>
      <c r="G11" s="238"/>
      <c r="H11" s="238"/>
      <c r="I11" s="238"/>
    </row>
    <row r="12" spans="1:9" ht="15" x14ac:dyDescent="0.3">
      <c r="A12" s="238"/>
      <c r="B12" s="238"/>
      <c r="C12" s="238"/>
      <c r="D12" s="238"/>
      <c r="E12" s="238"/>
      <c r="F12" s="238"/>
      <c r="G12" s="238"/>
      <c r="H12" s="238"/>
      <c r="I12" s="238"/>
    </row>
    <row r="13" spans="1:9" ht="15" x14ac:dyDescent="0.3">
      <c r="A13" s="238"/>
      <c r="B13" s="238"/>
      <c r="C13" s="238"/>
      <c r="D13" s="238"/>
      <c r="E13" s="238"/>
      <c r="F13" s="238"/>
      <c r="G13" s="238"/>
      <c r="H13" s="238"/>
      <c r="I13" s="238"/>
    </row>
    <row r="14" spans="1:9" ht="15" x14ac:dyDescent="0.3">
      <c r="A14" s="238"/>
      <c r="B14" s="238"/>
      <c r="C14" s="238"/>
      <c r="D14" s="238"/>
      <c r="E14" s="238"/>
      <c r="F14" s="238"/>
      <c r="G14" s="238"/>
      <c r="H14" s="238"/>
      <c r="I14" s="238"/>
    </row>
    <row r="15" spans="1:9" ht="19.5" customHeight="1" x14ac:dyDescent="0.3"/>
    <row r="16" spans="1:9" ht="19.5" customHeight="1" x14ac:dyDescent="0.3">
      <c r="A16" s="243" t="s">
        <v>33</v>
      </c>
      <c r="B16" s="244"/>
      <c r="C16" s="244"/>
      <c r="D16" s="244"/>
      <c r="E16" s="244"/>
      <c r="F16" s="244"/>
      <c r="G16" s="244"/>
      <c r="H16" s="245"/>
    </row>
    <row r="17" spans="1:14" ht="18.75" x14ac:dyDescent="0.3">
      <c r="A17" s="246" t="s">
        <v>34</v>
      </c>
      <c r="B17" s="246"/>
      <c r="C17" s="246"/>
      <c r="D17" s="246"/>
      <c r="E17" s="246"/>
      <c r="F17" s="246"/>
      <c r="G17" s="246"/>
      <c r="H17" s="246"/>
    </row>
    <row r="18" spans="1:14" ht="18.75" x14ac:dyDescent="0.3">
      <c r="A18" s="59" t="s">
        <v>35</v>
      </c>
      <c r="B18" s="89" t="s">
        <v>5</v>
      </c>
      <c r="C18" s="89"/>
      <c r="D18" s="89"/>
      <c r="E18" s="89"/>
    </row>
    <row r="19" spans="1:14" ht="18.75" x14ac:dyDescent="0.3">
      <c r="A19" s="59" t="s">
        <v>36</v>
      </c>
      <c r="B19" s="90" t="s">
        <v>7</v>
      </c>
      <c r="C19" s="187">
        <v>16</v>
      </c>
    </row>
    <row r="20" spans="1:14" ht="18.75" x14ac:dyDescent="0.3">
      <c r="A20" s="59" t="s">
        <v>37</v>
      </c>
      <c r="B20" s="90" t="s">
        <v>9</v>
      </c>
    </row>
    <row r="21" spans="1:14" ht="18.75" x14ac:dyDescent="0.3">
      <c r="A21" s="59" t="s">
        <v>38</v>
      </c>
      <c r="B21" s="60" t="s">
        <v>11</v>
      </c>
      <c r="C21" s="60"/>
      <c r="D21" s="60"/>
      <c r="E21" s="60"/>
      <c r="F21" s="60"/>
      <c r="G21" s="60"/>
      <c r="H21" s="60"/>
      <c r="I21" s="56"/>
    </row>
    <row r="22" spans="1:14" ht="18.75" x14ac:dyDescent="0.3">
      <c r="A22" s="59" t="s">
        <v>39</v>
      </c>
      <c r="B22" s="91" t="s">
        <v>12</v>
      </c>
    </row>
    <row r="23" spans="1:14" ht="18.75" x14ac:dyDescent="0.3">
      <c r="A23" s="59" t="s">
        <v>40</v>
      </c>
      <c r="B23" s="91">
        <v>40613</v>
      </c>
    </row>
    <row r="24" spans="1:14" ht="18.75" x14ac:dyDescent="0.3">
      <c r="A24" s="59"/>
      <c r="B24" s="61"/>
    </row>
    <row r="25" spans="1:14" ht="18.75" x14ac:dyDescent="0.3">
      <c r="A25" s="62" t="s">
        <v>1</v>
      </c>
      <c r="B25" s="68" t="s">
        <v>41</v>
      </c>
    </row>
    <row r="26" spans="1:14" s="37" customFormat="1" ht="18.75" x14ac:dyDescent="0.3">
      <c r="A26" s="63"/>
      <c r="B26" s="64"/>
      <c r="C26" s="86"/>
      <c r="D26" s="86"/>
      <c r="E26" s="86"/>
      <c r="F26" s="86"/>
      <c r="G26" s="58"/>
      <c r="H26" s="86"/>
      <c r="I26" s="87"/>
      <c r="J26" s="87"/>
      <c r="K26" s="87"/>
      <c r="L26" s="53"/>
      <c r="M26" s="53"/>
      <c r="N26" s="88"/>
    </row>
    <row r="27" spans="1:14" s="37" customFormat="1" ht="26.25" customHeight="1" x14ac:dyDescent="0.4">
      <c r="A27" s="99" t="s">
        <v>4</v>
      </c>
      <c r="B27" s="127" t="s">
        <v>80</v>
      </c>
      <c r="C27" s="125"/>
      <c r="D27" s="110"/>
      <c r="E27" s="100"/>
      <c r="F27" s="100"/>
      <c r="G27" s="100"/>
      <c r="H27" s="86"/>
      <c r="I27" s="87"/>
      <c r="J27" s="87"/>
      <c r="K27" s="87"/>
      <c r="L27" s="53"/>
      <c r="M27" s="53"/>
      <c r="N27" s="88"/>
    </row>
    <row r="28" spans="1:14" s="37" customFormat="1" ht="26.25" customHeight="1" x14ac:dyDescent="0.4">
      <c r="A28" s="65" t="s">
        <v>42</v>
      </c>
      <c r="B28" s="125">
        <v>65.38</v>
      </c>
      <c r="C28" s="126"/>
      <c r="D28" s="98"/>
      <c r="E28" s="98"/>
      <c r="F28" s="98"/>
      <c r="G28" s="98"/>
      <c r="H28" s="96"/>
      <c r="I28" s="87"/>
      <c r="J28" s="87"/>
      <c r="K28" s="87"/>
      <c r="L28" s="53"/>
      <c r="M28" s="53"/>
      <c r="N28" s="88"/>
    </row>
    <row r="29" spans="1:14" s="37" customFormat="1" ht="26.25" customHeight="1" x14ac:dyDescent="0.4">
      <c r="A29" s="153" t="s">
        <v>43</v>
      </c>
      <c r="B29" s="154">
        <v>0.1</v>
      </c>
      <c r="C29" s="126"/>
      <c r="D29" s="98"/>
      <c r="E29" s="98"/>
      <c r="F29" s="98"/>
      <c r="G29" s="98"/>
      <c r="H29" s="96"/>
      <c r="I29" s="87"/>
      <c r="J29" s="87"/>
      <c r="K29" s="87"/>
      <c r="L29" s="53"/>
      <c r="M29" s="53"/>
      <c r="N29" s="88"/>
    </row>
    <row r="30" spans="1:14" s="37" customFormat="1" ht="18.75" x14ac:dyDescent="0.3">
      <c r="A30" s="116" t="s">
        <v>44</v>
      </c>
      <c r="B30" s="111">
        <v>1</v>
      </c>
      <c r="C30" s="112" t="s">
        <v>45</v>
      </c>
      <c r="D30" s="111">
        <v>1</v>
      </c>
      <c r="F30" s="86"/>
      <c r="G30" s="58"/>
      <c r="H30" s="86"/>
      <c r="I30" s="87"/>
      <c r="J30" s="87"/>
      <c r="K30" s="87"/>
      <c r="L30" s="53"/>
      <c r="M30" s="53"/>
      <c r="N30" s="88"/>
    </row>
    <row r="31" spans="1:14" s="37" customFormat="1" ht="18.75" x14ac:dyDescent="0.3">
      <c r="A31" s="63"/>
      <c r="B31" s="64"/>
      <c r="C31" s="86"/>
      <c r="D31" s="86"/>
      <c r="E31" s="86"/>
      <c r="F31" s="86"/>
      <c r="G31" s="58"/>
      <c r="H31" s="86"/>
      <c r="I31" s="87"/>
      <c r="J31" s="87"/>
      <c r="K31" s="87"/>
      <c r="L31" s="53"/>
      <c r="M31" s="53"/>
      <c r="N31" s="88"/>
    </row>
    <row r="32" spans="1:14" s="37" customFormat="1" ht="19.5" customHeight="1" x14ac:dyDescent="0.3">
      <c r="A32" s="63"/>
      <c r="B32" s="64"/>
      <c r="C32" s="86"/>
      <c r="D32" s="86"/>
      <c r="E32" s="86"/>
      <c r="F32" s="86"/>
      <c r="G32" s="58"/>
      <c r="H32" s="86"/>
      <c r="I32" s="87"/>
      <c r="J32" s="87"/>
      <c r="K32" s="87"/>
      <c r="L32" s="53"/>
      <c r="M32" s="53"/>
      <c r="N32" s="88"/>
    </row>
    <row r="33" spans="1:14" s="37" customFormat="1" ht="19.5" customHeight="1" x14ac:dyDescent="0.3">
      <c r="A33" s="72" t="s">
        <v>46</v>
      </c>
      <c r="B33" s="72" t="s">
        <v>47</v>
      </c>
      <c r="C33" s="120" t="s">
        <v>48</v>
      </c>
      <c r="D33" s="72" t="s">
        <v>49</v>
      </c>
      <c r="E33" s="124" t="s">
        <v>50</v>
      </c>
      <c r="F33" s="128" t="s">
        <v>51</v>
      </c>
      <c r="G33" s="72" t="s">
        <v>52</v>
      </c>
      <c r="J33" s="87"/>
      <c r="K33" s="87"/>
      <c r="L33" s="53"/>
      <c r="M33" s="53"/>
      <c r="N33" s="88"/>
    </row>
    <row r="34" spans="1:14" s="37" customFormat="1" ht="26.25" customHeight="1" x14ac:dyDescent="0.4">
      <c r="A34" s="113" t="s">
        <v>53</v>
      </c>
      <c r="B34" s="117">
        <v>119.3</v>
      </c>
      <c r="C34" s="121">
        <f>IF(ISBLANK(B34), "-",B34/$B$28*($B$30/$D$30))</f>
        <v>1.8247170388498013</v>
      </c>
      <c r="D34" s="117">
        <v>18.399999999999999</v>
      </c>
      <c r="E34" s="155">
        <f>IF(ISBLANK(B34), "-",C34/D34)</f>
        <v>9.9169404285315302E-2</v>
      </c>
      <c r="F34" s="164">
        <f>IF(ISBLANK(B34), "-",(E34-$B$29)/$B$29)</f>
        <v>-8.3059571468470372E-3</v>
      </c>
      <c r="G34" s="158">
        <f>IF(ISBLANK(B34),"-",E34/$B$29)</f>
        <v>0.99169404285315299</v>
      </c>
      <c r="J34" s="87"/>
      <c r="K34" s="87"/>
      <c r="L34" s="53"/>
      <c r="M34" s="53"/>
      <c r="N34" s="88"/>
    </row>
    <row r="35" spans="1:14" s="37" customFormat="1" ht="26.25" customHeight="1" x14ac:dyDescent="0.4">
      <c r="A35" s="114" t="s">
        <v>54</v>
      </c>
      <c r="B35" s="118">
        <v>118.5</v>
      </c>
      <c r="C35" s="122">
        <f>IF(ISBLANK(B35), "-",B35/$B$28*($B$30/$D$30))</f>
        <v>1.812480881003365</v>
      </c>
      <c r="D35" s="118">
        <v>18.3</v>
      </c>
      <c r="E35" s="156">
        <f>IF(ISBLANK(B35), "-",C35/D35)</f>
        <v>9.9042671093080056E-2</v>
      </c>
      <c r="F35" s="165">
        <f>IF(ISBLANK(B35), "-",(E35-$B$29)/$B$29)</f>
        <v>-9.5732890691994921E-3</v>
      </c>
      <c r="G35" s="159">
        <f>IF(ISBLANK(B35),"-",E35/$B$29)</f>
        <v>0.99042671093080048</v>
      </c>
      <c r="J35" s="87"/>
      <c r="K35" s="87"/>
      <c r="L35" s="53"/>
      <c r="M35" s="53"/>
      <c r="N35" s="88"/>
    </row>
    <row r="36" spans="1:14" s="37" customFormat="1" ht="26.25" customHeight="1" x14ac:dyDescent="0.4">
      <c r="A36" s="114" t="s">
        <v>55</v>
      </c>
      <c r="B36" s="118">
        <v>122.6</v>
      </c>
      <c r="C36" s="122">
        <f>IF(ISBLANK(B36), "-",B36/$B$28*($B$30/$D$30))</f>
        <v>1.8751911899663507</v>
      </c>
      <c r="D36" s="118">
        <v>18.899999999999999</v>
      </c>
      <c r="E36" s="156">
        <f>IF(ISBLANK(B36), "-",C36/D36)</f>
        <v>9.9216465077584706E-2</v>
      </c>
      <c r="F36" s="165">
        <f>IF(ISBLANK(B36), "-",(E36-$B$29)/$B$29)</f>
        <v>-7.8353492241529932E-3</v>
      </c>
      <c r="G36" s="159">
        <f>IF(ISBLANK(B36),"-",E36/$B$29)</f>
        <v>0.99216465077584703</v>
      </c>
      <c r="J36" s="87"/>
      <c r="K36" s="87"/>
      <c r="L36" s="53"/>
      <c r="M36" s="53"/>
      <c r="N36" s="88"/>
    </row>
    <row r="37" spans="1:14" s="37" customFormat="1" ht="27" customHeight="1" x14ac:dyDescent="0.4">
      <c r="A37" s="115" t="s">
        <v>56</v>
      </c>
      <c r="B37" s="119"/>
      <c r="C37" s="123" t="str">
        <f>IF(ISBLANK(B37), "-",B37/$B$28*($B$30/$D$30))</f>
        <v>-</v>
      </c>
      <c r="D37" s="119"/>
      <c r="E37" s="157" t="str">
        <f>IF(ISBLANK(B37), "-",C37/D37)</f>
        <v>-</v>
      </c>
      <c r="F37" s="166" t="str">
        <f>IF(ISBLANK(B37), "-",(E37-$B$29)/$B$29)</f>
        <v>-</v>
      </c>
      <c r="G37" s="160" t="str">
        <f>IF(ISBLANK(B37),"-",E37/$B$29)</f>
        <v>-</v>
      </c>
      <c r="J37" s="87"/>
      <c r="K37" s="87"/>
      <c r="L37" s="53"/>
      <c r="M37" s="53"/>
      <c r="N37" s="88"/>
    </row>
    <row r="38" spans="1:14" ht="19.5" customHeight="1" x14ac:dyDescent="0.3">
      <c r="A38" s="52"/>
      <c r="B38" s="52"/>
      <c r="C38" s="52"/>
      <c r="D38" s="141" t="s">
        <v>57</v>
      </c>
      <c r="E38" s="109">
        <f>AVERAGE(E34:E37)</f>
        <v>9.9142846818660021E-2</v>
      </c>
      <c r="F38" s="185">
        <f>AVERAGE(F34:F37)</f>
        <v>-8.5715318133998408E-3</v>
      </c>
      <c r="G38" s="184">
        <f>AVERAGE(G34:G37)</f>
        <v>0.99142846818660024</v>
      </c>
      <c r="H38" s="52"/>
      <c r="L38" s="53"/>
      <c r="M38" s="53"/>
      <c r="N38" s="54"/>
    </row>
    <row r="39" spans="1:14" ht="18.75" x14ac:dyDescent="0.3">
      <c r="A39" s="52"/>
      <c r="B39" s="92"/>
      <c r="C39" s="94"/>
      <c r="D39" s="105" t="s">
        <v>58</v>
      </c>
      <c r="E39" s="106">
        <f>STDEV(E34:E37)/E38</f>
        <v>9.0666311696856465E-4</v>
      </c>
      <c r="F39" s="162"/>
      <c r="G39" s="52"/>
      <c r="H39" s="52"/>
    </row>
    <row r="40" spans="1:14" ht="19.5" customHeight="1" x14ac:dyDescent="0.3">
      <c r="A40" s="52"/>
      <c r="B40" s="92"/>
      <c r="C40" s="94"/>
      <c r="D40" s="107" t="s">
        <v>20</v>
      </c>
      <c r="E40" s="108">
        <f>COUNT(E34:E37)</f>
        <v>3</v>
      </c>
      <c r="F40" s="163"/>
      <c r="G40" s="52"/>
      <c r="H40" s="52"/>
    </row>
    <row r="41" spans="1:14" ht="18.75" x14ac:dyDescent="0.3">
      <c r="A41" s="97"/>
      <c r="B41" s="93"/>
      <c r="C41" s="92"/>
      <c r="D41" s="92"/>
      <c r="E41" s="92"/>
      <c r="F41" s="161"/>
      <c r="G41" s="52"/>
      <c r="H41" s="52"/>
    </row>
    <row r="43" spans="1:14" ht="18.75" x14ac:dyDescent="0.3">
      <c r="A43" s="67" t="s">
        <v>1</v>
      </c>
      <c r="B43" s="68" t="s">
        <v>59</v>
      </c>
    </row>
    <row r="44" spans="1:14" ht="18.75" x14ac:dyDescent="0.3">
      <c r="A44" s="58" t="s">
        <v>60</v>
      </c>
      <c r="B44" s="69" t="str">
        <f>B21</f>
        <v>Each dispersible tablet contains Zinc Sulfate mon hydrate U,SP 54.9 mg equivalent to elemental Zinc 20 mg</v>
      </c>
    </row>
    <row r="45" spans="1:14" ht="18.75" x14ac:dyDescent="0.3">
      <c r="A45" s="70" t="s">
        <v>61</v>
      </c>
      <c r="B45" s="95">
        <v>54.9</v>
      </c>
      <c r="C45" s="58" t="str">
        <f>B20</f>
        <v>Zinc sulfate Monohydrate BP</v>
      </c>
      <c r="H45" s="71"/>
    </row>
    <row r="46" spans="1:14" ht="8.25" customHeight="1" x14ac:dyDescent="0.3">
      <c r="A46" s="70"/>
      <c r="B46" s="188"/>
      <c r="H46" s="71"/>
    </row>
    <row r="47" spans="1:14" ht="18.75" x14ac:dyDescent="0.3">
      <c r="A47" s="69" t="s">
        <v>62</v>
      </c>
      <c r="B47" s="189">
        <v>331.85950000000003</v>
      </c>
      <c r="H47" s="71"/>
    </row>
    <row r="48" spans="1:14" ht="6" customHeight="1" x14ac:dyDescent="0.3">
      <c r="A48" s="69"/>
      <c r="B48" s="186"/>
      <c r="H48" s="71"/>
    </row>
    <row r="49" spans="1:10" ht="26.25" customHeight="1" x14ac:dyDescent="0.4">
      <c r="A49" s="125" t="s">
        <v>81</v>
      </c>
      <c r="B49" s="125">
        <v>17.95</v>
      </c>
      <c r="C49" s="52" t="str">
        <f>B20</f>
        <v>Zinc sulfate Monohydrate BP</v>
      </c>
      <c r="H49" s="71"/>
    </row>
    <row r="50" spans="1:10" ht="19.5" customHeight="1" x14ac:dyDescent="0.3">
      <c r="A50" s="52"/>
      <c r="B50" s="52"/>
      <c r="C50" s="52"/>
      <c r="D50" s="52"/>
      <c r="H50" s="71"/>
    </row>
    <row r="51" spans="1:10" ht="19.5" customHeight="1" x14ac:dyDescent="0.3">
      <c r="C51" s="52"/>
      <c r="D51" s="52"/>
      <c r="E51" s="52"/>
      <c r="F51" s="52"/>
      <c r="G51" s="241" t="s">
        <v>63</v>
      </c>
      <c r="H51" s="242"/>
      <c r="J51" s="172"/>
    </row>
    <row r="52" spans="1:10" ht="19.5" customHeight="1" x14ac:dyDescent="0.3">
      <c r="A52" s="129" t="s">
        <v>64</v>
      </c>
      <c r="B52" s="72" t="s">
        <v>65</v>
      </c>
      <c r="C52" s="72" t="s">
        <v>66</v>
      </c>
      <c r="D52" s="72" t="s">
        <v>67</v>
      </c>
      <c r="E52" s="72" t="s">
        <v>68</v>
      </c>
      <c r="F52" s="144" t="s">
        <v>69</v>
      </c>
      <c r="G52" s="72" t="s">
        <v>70</v>
      </c>
      <c r="H52" s="72" t="s">
        <v>71</v>
      </c>
      <c r="I52" s="178" t="s">
        <v>72</v>
      </c>
      <c r="J52" s="130"/>
    </row>
    <row r="53" spans="1:10" ht="26.25" customHeight="1" x14ac:dyDescent="0.4">
      <c r="A53" s="131" t="s">
        <v>53</v>
      </c>
      <c r="B53" s="134">
        <v>165.5</v>
      </c>
      <c r="C53" s="103">
        <v>1.6</v>
      </c>
      <c r="D53" s="138">
        <v>0</v>
      </c>
      <c r="E53" s="147">
        <f>IF(ISBLANK(B53),"-",C53-$D$57)</f>
        <v>1.6</v>
      </c>
      <c r="F53" s="149">
        <f>IF(ISBLANK(B53), "-",E53*$G$38)</f>
        <v>1.5862855490985606</v>
      </c>
      <c r="G53" s="167">
        <f>IF(ISBLANK(B53),"-",F53*$B$49)</f>
        <v>28.47382560631916</v>
      </c>
      <c r="H53" s="146">
        <f>IF(ISBLANK(B53),"-",G53*$B$47/B53)</f>
        <v>57.095525853778085</v>
      </c>
      <c r="I53" s="179">
        <f>IF(ISBLANK(B53),"-",H53/$B$45)</f>
        <v>1.0399913634567957</v>
      </c>
      <c r="J53" s="173"/>
    </row>
    <row r="54" spans="1:10" ht="26.25" customHeight="1" x14ac:dyDescent="0.4">
      <c r="A54" s="132" t="s">
        <v>54</v>
      </c>
      <c r="B54" s="135">
        <v>164</v>
      </c>
      <c r="C54" s="101">
        <v>1.6</v>
      </c>
      <c r="D54" s="139">
        <v>0</v>
      </c>
      <c r="E54" s="148">
        <f>IF(ISBLANK(B54),"-",C54-$D$57)</f>
        <v>1.6</v>
      </c>
      <c r="F54" s="150">
        <f>IF(ISBLANK(B54), "-",E54*$G$38)</f>
        <v>1.5862855490985606</v>
      </c>
      <c r="G54" s="168">
        <f>IF(ISBLANK(B54),"-",F54*$B$49)</f>
        <v>28.47382560631916</v>
      </c>
      <c r="H54" s="171">
        <f>IF(ISBLANK(B54),"-",G54*$B$47/B54)</f>
        <v>57.617741029269958</v>
      </c>
      <c r="I54" s="180">
        <f>IF(ISBLANK(B54),"-",H54/$B$45)</f>
        <v>1.0495034795859737</v>
      </c>
      <c r="J54" s="173"/>
    </row>
    <row r="55" spans="1:10" ht="26.25" customHeight="1" x14ac:dyDescent="0.4">
      <c r="A55" s="132" t="s">
        <v>55</v>
      </c>
      <c r="B55" s="135">
        <v>162.5</v>
      </c>
      <c r="C55" s="101">
        <v>1.6</v>
      </c>
      <c r="D55" s="139">
        <v>0</v>
      </c>
      <c r="E55" s="148">
        <f>IF(ISBLANK(B55),"-",C55-$D$57)</f>
        <v>1.6</v>
      </c>
      <c r="F55" s="150">
        <f>IF(ISBLANK(B55), "-",E55*$G$38)</f>
        <v>1.5862855490985606</v>
      </c>
      <c r="G55" s="168">
        <f>IF(ISBLANK(B55),"-",F55*$B$49)</f>
        <v>28.47382560631916</v>
      </c>
      <c r="H55" s="171">
        <f>IF(ISBLANK(B55),"-",G55*$B$47/B55)</f>
        <v>58.149597100309371</v>
      </c>
      <c r="I55" s="180">
        <f>IF(ISBLANK(B55),"-",H55/$B$45)</f>
        <v>1.0591912040129212</v>
      </c>
      <c r="J55" s="173"/>
    </row>
    <row r="56" spans="1:10" ht="27" customHeight="1" x14ac:dyDescent="0.4">
      <c r="A56" s="133" t="s">
        <v>56</v>
      </c>
      <c r="B56" s="136"/>
      <c r="C56" s="102"/>
      <c r="D56" s="140"/>
      <c r="E56" s="152" t="str">
        <f>IF(ISBLANK(B56),"-",C56-$D$57)</f>
        <v>-</v>
      </c>
      <c r="F56" s="151" t="str">
        <f>IF(ISBLANK(B56), "-",E56*$G$38)</f>
        <v>-</v>
      </c>
      <c r="G56" s="169" t="str">
        <f>IF(ISBLANK(B56),"-",F56*$B$49)</f>
        <v>-</v>
      </c>
      <c r="H56" s="183" t="str">
        <f>IF(ISBLANK(B56),"-",G56*$B$47/B56)</f>
        <v>-</v>
      </c>
      <c r="I56" s="181" t="str">
        <f>IF(ISBLANK(B56),"-",H56/$B$45)</f>
        <v>-</v>
      </c>
      <c r="J56" s="174"/>
    </row>
    <row r="57" spans="1:10" ht="26.25" customHeight="1" x14ac:dyDescent="0.4">
      <c r="C57" s="104" t="s">
        <v>57</v>
      </c>
      <c r="D57" s="137">
        <f>AVERAGE(D53:D56)</f>
        <v>0</v>
      </c>
      <c r="F57" s="104" t="s">
        <v>57</v>
      </c>
      <c r="G57" s="145">
        <f>AVERAGE(G53:G56)</f>
        <v>28.473825606319156</v>
      </c>
      <c r="H57" s="145">
        <f>AVERAGE(H53:H56)</f>
        <v>57.620954661119136</v>
      </c>
      <c r="I57" s="182">
        <f>AVERAGE(I53:I56)</f>
        <v>1.0495620156852301</v>
      </c>
      <c r="J57" s="175"/>
    </row>
    <row r="58" spans="1:10" ht="26.25" customHeight="1" x14ac:dyDescent="0.4">
      <c r="C58" s="105" t="s">
        <v>58</v>
      </c>
      <c r="D58" s="106" t="str">
        <f>IF(D57=0,"-",STDEV(D53:D56)/D57)</f>
        <v>-</v>
      </c>
      <c r="F58" s="105" t="s">
        <v>58</v>
      </c>
      <c r="G58" s="170"/>
      <c r="H58" s="142">
        <f>STDEV(H53:H56)/H57</f>
        <v>9.1467240443624115E-3</v>
      </c>
      <c r="I58" s="142">
        <f>STDEV(I53:I56)/I57</f>
        <v>9.1467240443624705E-3</v>
      </c>
      <c r="J58" s="176"/>
    </row>
    <row r="59" spans="1:10" ht="27" customHeight="1" x14ac:dyDescent="0.4">
      <c r="C59" s="107" t="s">
        <v>20</v>
      </c>
      <c r="D59" s="108">
        <f>COUNT(D53:D56)</f>
        <v>3</v>
      </c>
      <c r="F59" s="107" t="s">
        <v>20</v>
      </c>
      <c r="G59" s="143">
        <f>COUNT(G53:G56)</f>
        <v>3</v>
      </c>
      <c r="H59" s="143">
        <f>COUNT(H53:H56)</f>
        <v>3</v>
      </c>
      <c r="I59" s="143">
        <f>COUNT(I53:I56)</f>
        <v>3</v>
      </c>
      <c r="J59" s="177"/>
    </row>
    <row r="60" spans="1:10" ht="18.75" x14ac:dyDescent="0.3">
      <c r="H60" s="71"/>
      <c r="J60" s="54"/>
    </row>
    <row r="61" spans="1:10" ht="18.75" x14ac:dyDescent="0.3">
      <c r="H61" s="71"/>
    </row>
    <row r="62" spans="1:10" ht="19.5" customHeight="1" x14ac:dyDescent="0.3">
      <c r="A62" s="57"/>
      <c r="B62" s="57"/>
      <c r="C62" s="76"/>
      <c r="D62" s="76"/>
      <c r="E62" s="76"/>
      <c r="F62" s="76"/>
      <c r="G62" s="76"/>
      <c r="H62" s="76"/>
    </row>
    <row r="63" spans="1:10" ht="18.75" x14ac:dyDescent="0.3">
      <c r="B63" s="240" t="s">
        <v>26</v>
      </c>
      <c r="C63" s="240"/>
      <c r="E63" s="85" t="s">
        <v>27</v>
      </c>
      <c r="F63" s="77"/>
      <c r="G63" s="240" t="s">
        <v>28</v>
      </c>
      <c r="H63" s="240"/>
    </row>
    <row r="64" spans="1:10" ht="83.25" customHeight="1" x14ac:dyDescent="0.3">
      <c r="A64" s="78" t="s">
        <v>29</v>
      </c>
      <c r="B64" s="79"/>
      <c r="C64" s="79"/>
      <c r="E64" s="80"/>
      <c r="F64" s="75"/>
      <c r="G64" s="81"/>
      <c r="H64" s="81"/>
    </row>
    <row r="65" spans="1:9" ht="84" customHeight="1" x14ac:dyDescent="0.3">
      <c r="A65" s="78" t="s">
        <v>30</v>
      </c>
      <c r="B65" s="82"/>
      <c r="C65" s="82"/>
      <c r="E65" s="83"/>
      <c r="F65" s="75"/>
      <c r="G65" s="84"/>
      <c r="H65" s="84"/>
    </row>
    <row r="66" spans="1:9" ht="18.75" x14ac:dyDescent="0.3">
      <c r="A66" s="73"/>
      <c r="B66" s="73"/>
      <c r="C66" s="66"/>
      <c r="D66" s="66"/>
      <c r="E66" s="66"/>
      <c r="F66" s="74"/>
      <c r="G66" s="66"/>
      <c r="H66" s="66"/>
      <c r="I66" s="55"/>
    </row>
    <row r="67" spans="1:9" ht="18.75" x14ac:dyDescent="0.3">
      <c r="A67" s="73"/>
      <c r="B67" s="73"/>
      <c r="C67" s="66"/>
      <c r="D67" s="66"/>
      <c r="E67" s="66"/>
      <c r="F67" s="74"/>
      <c r="G67" s="66"/>
      <c r="H67" s="66"/>
      <c r="I67" s="55"/>
    </row>
    <row r="68" spans="1:9" ht="18.75" x14ac:dyDescent="0.3">
      <c r="A68" s="73"/>
      <c r="B68" s="73"/>
      <c r="C68" s="66"/>
      <c r="D68" s="66"/>
      <c r="E68" s="66"/>
      <c r="F68" s="74"/>
      <c r="G68" s="66"/>
      <c r="H68" s="66"/>
      <c r="I68" s="55"/>
    </row>
    <row r="69" spans="1:9" ht="18.75" x14ac:dyDescent="0.3">
      <c r="A69" s="73"/>
      <c r="B69" s="73"/>
      <c r="C69" s="66"/>
      <c r="D69" s="66"/>
      <c r="E69" s="66"/>
      <c r="F69" s="74"/>
      <c r="G69" s="66"/>
      <c r="H69" s="66"/>
      <c r="I69" s="55"/>
    </row>
    <row r="70" spans="1:9" ht="18.75" x14ac:dyDescent="0.3">
      <c r="A70" s="73"/>
      <c r="B70" s="73"/>
      <c r="C70" s="66"/>
      <c r="D70" s="66"/>
      <c r="E70" s="66"/>
      <c r="F70" s="74"/>
      <c r="G70" s="66"/>
      <c r="H70" s="66"/>
      <c r="I70" s="55"/>
    </row>
    <row r="71" spans="1:9" ht="18.75" x14ac:dyDescent="0.3">
      <c r="A71" s="73"/>
      <c r="B71" s="73"/>
      <c r="C71" s="66"/>
      <c r="D71" s="66"/>
      <c r="E71" s="66"/>
      <c r="F71" s="74"/>
      <c r="G71" s="66"/>
      <c r="H71" s="66"/>
      <c r="I71" s="55"/>
    </row>
    <row r="72" spans="1:9" ht="18.75" x14ac:dyDescent="0.3">
      <c r="A72" s="73"/>
      <c r="B72" s="73"/>
      <c r="C72" s="66"/>
      <c r="D72" s="66"/>
      <c r="E72" s="66"/>
      <c r="F72" s="74"/>
      <c r="G72" s="66"/>
      <c r="H72" s="66"/>
      <c r="I72" s="55"/>
    </row>
    <row r="73" spans="1:9" ht="18.75" x14ac:dyDescent="0.3">
      <c r="A73" s="73"/>
      <c r="B73" s="73"/>
      <c r="C73" s="66"/>
      <c r="D73" s="66"/>
      <c r="E73" s="66"/>
      <c r="F73" s="74"/>
      <c r="G73" s="66"/>
      <c r="H73" s="66"/>
      <c r="I73" s="55"/>
    </row>
    <row r="74" spans="1:9" ht="18.75" x14ac:dyDescent="0.3">
      <c r="A74" s="73"/>
      <c r="B74" s="73"/>
      <c r="C74" s="66"/>
      <c r="D74" s="66"/>
      <c r="E74" s="66"/>
      <c r="F74" s="74"/>
      <c r="G74" s="66"/>
      <c r="H74" s="66"/>
      <c r="I74" s="55"/>
    </row>
    <row r="250" spans="1:1" x14ac:dyDescent="0.3">
      <c r="A250" s="6">
        <v>0</v>
      </c>
    </row>
  </sheetData>
  <sheetProtection password="B3F3" sheet="1" formatColumns="0" formatRows="0" insertColumns="0" insertHyperlinks="0" deleteColumns="0" deleteRows="0" autoFilter="0" pivotTables="0"/>
  <mergeCells count="7">
    <mergeCell ref="A8:I14"/>
    <mergeCell ref="A1:I7"/>
    <mergeCell ref="B63:C63"/>
    <mergeCell ref="G63:H63"/>
    <mergeCell ref="G51:H51"/>
    <mergeCell ref="A16:H16"/>
    <mergeCell ref="A17:H17"/>
  </mergeCells>
  <conditionalFormatting sqref="E39">
    <cfRule type="cellIs" dxfId="27" priority="1" operator="greaterThan">
      <formula>0.002</formula>
    </cfRule>
  </conditionalFormatting>
  <conditionalFormatting sqref="F39">
    <cfRule type="cellIs" dxfId="26" priority="2" operator="greaterThan">
      <formula>0.002</formula>
    </cfRule>
  </conditionalFormatting>
  <conditionalFormatting sqref="G58">
    <cfRule type="cellIs" dxfId="25" priority="3" operator="greaterThan">
      <formula>0.02</formula>
    </cfRule>
  </conditionalFormatting>
  <conditionalFormatting sqref="H58">
    <cfRule type="cellIs" dxfId="24" priority="4" operator="greaterThan">
      <formula>0.02</formula>
    </cfRule>
  </conditionalFormatting>
  <conditionalFormatting sqref="I58">
    <cfRule type="cellIs" dxfId="23" priority="5" operator="greaterThan">
      <formula>0.02</formula>
    </cfRule>
  </conditionalFormatting>
  <conditionalFormatting sqref="J58">
    <cfRule type="cellIs" dxfId="22" priority="6" operator="greaterThan">
      <formula>0.02</formula>
    </cfRule>
  </conditionalFormatting>
  <conditionalFormatting sqref="F38">
    <cfRule type="cellIs" dxfId="21" priority="7" operator="greaterThan">
      <formula>0.1</formula>
    </cfRule>
  </conditionalFormatting>
  <printOptions horizontalCentered="1" verticalCentered="1"/>
  <pageMargins left="0.7" right="0.7" top="0.75" bottom="0.75" header="0.3" footer="0.3"/>
  <pageSetup paperSize="9" scale="36" orientation="landscape" r:id="rId1"/>
  <headerFooter alignWithMargins="0">
    <oddFooter>&amp;C&amp;P of &amp;N&amp;R&amp;D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34" workbookViewId="0">
      <selection activeCell="C46" sqref="C46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250" t="s">
        <v>33</v>
      </c>
      <c r="B11" s="251"/>
      <c r="C11" s="251"/>
      <c r="D11" s="251"/>
      <c r="E11" s="251"/>
      <c r="F11" s="252"/>
      <c r="G11" s="229"/>
    </row>
    <row r="12" spans="1:7" ht="16.5" customHeight="1" x14ac:dyDescent="0.3">
      <c r="A12" s="249" t="s">
        <v>73</v>
      </c>
      <c r="B12" s="249"/>
      <c r="C12" s="249"/>
      <c r="D12" s="249"/>
      <c r="E12" s="249"/>
      <c r="F12" s="249"/>
      <c r="G12" s="228"/>
    </row>
    <row r="14" spans="1:7" ht="16.5" customHeight="1" x14ac:dyDescent="0.3">
      <c r="A14" s="254" t="s">
        <v>35</v>
      </c>
      <c r="B14" s="254"/>
      <c r="C14" s="198" t="s">
        <v>5</v>
      </c>
    </row>
    <row r="15" spans="1:7" ht="16.5" customHeight="1" x14ac:dyDescent="0.3">
      <c r="A15" s="254" t="s">
        <v>36</v>
      </c>
      <c r="B15" s="254"/>
      <c r="C15" s="198" t="s">
        <v>7</v>
      </c>
    </row>
    <row r="16" spans="1:7" ht="16.5" customHeight="1" x14ac:dyDescent="0.3">
      <c r="A16" s="254" t="s">
        <v>37</v>
      </c>
      <c r="B16" s="254"/>
      <c r="C16" s="198" t="s">
        <v>9</v>
      </c>
    </row>
    <row r="17" spans="1:5" ht="16.5" customHeight="1" x14ac:dyDescent="0.3">
      <c r="A17" s="254" t="s">
        <v>38</v>
      </c>
      <c r="B17" s="254"/>
      <c r="C17" s="198" t="s">
        <v>11</v>
      </c>
    </row>
    <row r="18" spans="1:5" ht="16.5" customHeight="1" x14ac:dyDescent="0.3">
      <c r="A18" s="254" t="s">
        <v>39</v>
      </c>
      <c r="B18" s="254"/>
      <c r="C18" s="235" t="s">
        <v>12</v>
      </c>
    </row>
    <row r="19" spans="1:5" ht="16.5" customHeight="1" x14ac:dyDescent="0.3">
      <c r="A19" s="254" t="s">
        <v>40</v>
      </c>
      <c r="B19" s="254"/>
      <c r="C19" s="235" t="e">
        <f>#REF!</f>
        <v>#REF!</v>
      </c>
    </row>
    <row r="20" spans="1:5" ht="16.5" customHeight="1" x14ac:dyDescent="0.3">
      <c r="A20" s="200"/>
      <c r="B20" s="200"/>
      <c r="C20" s="215"/>
    </row>
    <row r="21" spans="1:5" ht="16.5" customHeight="1" x14ac:dyDescent="0.3">
      <c r="A21" s="249" t="s">
        <v>1</v>
      </c>
      <c r="B21" s="249"/>
      <c r="C21" s="197" t="s">
        <v>74</v>
      </c>
      <c r="D21" s="204"/>
    </row>
    <row r="22" spans="1:5" ht="15.75" customHeight="1" x14ac:dyDescent="0.3">
      <c r="A22" s="253"/>
      <c r="B22" s="253"/>
      <c r="C22" s="195"/>
      <c r="D22" s="253"/>
      <c r="E22" s="253"/>
    </row>
    <row r="23" spans="1:5" ht="33.75" customHeight="1" x14ac:dyDescent="0.3">
      <c r="C23" s="224" t="s">
        <v>75</v>
      </c>
      <c r="D23" s="223" t="s">
        <v>76</v>
      </c>
      <c r="E23" s="190"/>
    </row>
    <row r="24" spans="1:5" ht="15.75" customHeight="1" x14ac:dyDescent="0.3">
      <c r="C24" s="233">
        <v>335.71</v>
      </c>
      <c r="D24" s="225">
        <f t="shared" ref="D24:D43" si="0">(C24-$C$46)/$C$46</f>
        <v>1.1602801788105972E-2</v>
      </c>
      <c r="E24" s="191"/>
    </row>
    <row r="25" spans="1:5" ht="15.75" customHeight="1" x14ac:dyDescent="0.3">
      <c r="C25" s="233">
        <v>330.72</v>
      </c>
      <c r="D25" s="226">
        <f t="shared" si="0"/>
        <v>-3.4336820250738583E-3</v>
      </c>
      <c r="E25" s="191"/>
    </row>
    <row r="26" spans="1:5" ht="15.75" customHeight="1" x14ac:dyDescent="0.3">
      <c r="C26" s="233">
        <v>327.2</v>
      </c>
      <c r="D26" s="226">
        <f t="shared" si="0"/>
        <v>-1.404058042635524E-2</v>
      </c>
      <c r="E26" s="191"/>
    </row>
    <row r="27" spans="1:5" ht="15.75" customHeight="1" x14ac:dyDescent="0.3">
      <c r="C27" s="233">
        <v>331.38</v>
      </c>
      <c r="D27" s="226">
        <f t="shared" si="0"/>
        <v>-1.4448885748337172E-3</v>
      </c>
      <c r="E27" s="191"/>
    </row>
    <row r="28" spans="1:5" ht="15.75" customHeight="1" x14ac:dyDescent="0.3">
      <c r="C28" s="233">
        <v>340.12</v>
      </c>
      <c r="D28" s="226">
        <f t="shared" si="0"/>
        <v>2.4891558023802177E-2</v>
      </c>
      <c r="E28" s="191"/>
    </row>
    <row r="29" spans="1:5" ht="15.75" customHeight="1" x14ac:dyDescent="0.3">
      <c r="C29" s="233">
        <v>329.26</v>
      </c>
      <c r="D29" s="226">
        <f t="shared" si="0"/>
        <v>-7.8331342028781295E-3</v>
      </c>
      <c r="E29" s="191"/>
    </row>
    <row r="30" spans="1:5" ht="15.75" customHeight="1" x14ac:dyDescent="0.3">
      <c r="C30" s="233">
        <v>326.02999999999997</v>
      </c>
      <c r="D30" s="226">
        <f t="shared" si="0"/>
        <v>-1.7566168815417525E-2</v>
      </c>
      <c r="E30" s="191"/>
    </row>
    <row r="31" spans="1:5" ht="15.75" customHeight="1" x14ac:dyDescent="0.3">
      <c r="C31" s="233">
        <v>342.18</v>
      </c>
      <c r="D31" s="226">
        <f t="shared" si="0"/>
        <v>3.1099004247279287E-2</v>
      </c>
      <c r="E31" s="191"/>
    </row>
    <row r="32" spans="1:5" ht="15.75" customHeight="1" x14ac:dyDescent="0.3">
      <c r="C32" s="233">
        <v>331.49</v>
      </c>
      <c r="D32" s="226">
        <f t="shared" si="0"/>
        <v>-1.1134229997936365E-3</v>
      </c>
      <c r="E32" s="191"/>
    </row>
    <row r="33" spans="1:7" ht="15.75" customHeight="1" x14ac:dyDescent="0.3">
      <c r="C33" s="233">
        <v>331.96</v>
      </c>
      <c r="D33" s="226">
        <f t="shared" si="0"/>
        <v>3.0283900265007949E-4</v>
      </c>
      <c r="E33" s="191"/>
    </row>
    <row r="34" spans="1:7" ht="15.75" customHeight="1" x14ac:dyDescent="0.3">
      <c r="C34" s="233">
        <v>327.61</v>
      </c>
      <c r="D34" s="226">
        <f t="shared" si="0"/>
        <v>-1.2805117828478653E-2</v>
      </c>
      <c r="E34" s="191"/>
    </row>
    <row r="35" spans="1:7" ht="15.75" customHeight="1" x14ac:dyDescent="0.3">
      <c r="C35" s="233">
        <v>331.4</v>
      </c>
      <c r="D35" s="226">
        <f t="shared" si="0"/>
        <v>-1.3846221066446738E-3</v>
      </c>
      <c r="E35" s="191"/>
    </row>
    <row r="36" spans="1:7" ht="15.75" customHeight="1" x14ac:dyDescent="0.3">
      <c r="C36" s="233">
        <v>334.23</v>
      </c>
      <c r="D36" s="226">
        <f t="shared" si="0"/>
        <v>7.1430831421128299E-3</v>
      </c>
      <c r="E36" s="191"/>
    </row>
    <row r="37" spans="1:7" ht="15.75" customHeight="1" x14ac:dyDescent="0.3">
      <c r="C37" s="233">
        <v>341.38</v>
      </c>
      <c r="D37" s="226">
        <f t="shared" si="0"/>
        <v>2.868834551971533E-2</v>
      </c>
      <c r="E37" s="191"/>
    </row>
    <row r="38" spans="1:7" ht="15.75" customHeight="1" x14ac:dyDescent="0.3">
      <c r="C38" s="233">
        <v>339.07</v>
      </c>
      <c r="D38" s="226">
        <f t="shared" si="0"/>
        <v>2.1727568443874492E-2</v>
      </c>
      <c r="E38" s="191"/>
    </row>
    <row r="39" spans="1:7" ht="15.75" customHeight="1" x14ac:dyDescent="0.3">
      <c r="C39" s="233">
        <v>328.2</v>
      </c>
      <c r="D39" s="226">
        <f t="shared" si="0"/>
        <v>-1.1027257016900334E-2</v>
      </c>
      <c r="E39" s="191"/>
    </row>
    <row r="40" spans="1:7" ht="15.75" customHeight="1" x14ac:dyDescent="0.3">
      <c r="C40" s="233">
        <v>330.21</v>
      </c>
      <c r="D40" s="226">
        <f t="shared" si="0"/>
        <v>-4.9704769638960035E-3</v>
      </c>
      <c r="E40" s="191"/>
    </row>
    <row r="41" spans="1:7" ht="15.75" customHeight="1" x14ac:dyDescent="0.3">
      <c r="C41" s="233">
        <v>326.98</v>
      </c>
      <c r="D41" s="226">
        <f t="shared" si="0"/>
        <v>-1.4703511576435228E-2</v>
      </c>
      <c r="E41" s="191"/>
    </row>
    <row r="42" spans="1:7" ht="15.75" customHeight="1" x14ac:dyDescent="0.3">
      <c r="C42" s="233">
        <v>329.91</v>
      </c>
      <c r="D42" s="226">
        <f t="shared" si="0"/>
        <v>-5.874473986732338E-3</v>
      </c>
      <c r="E42" s="191"/>
    </row>
    <row r="43" spans="1:7" ht="16.5" customHeight="1" x14ac:dyDescent="0.3">
      <c r="C43" s="234">
        <v>322.14999999999998</v>
      </c>
      <c r="D43" s="227">
        <f t="shared" si="0"/>
        <v>-2.9257863644102541E-2</v>
      </c>
      <c r="E43" s="191"/>
    </row>
    <row r="44" spans="1:7" ht="16.5" customHeight="1" x14ac:dyDescent="0.3">
      <c r="C44" s="192"/>
      <c r="D44" s="191"/>
      <c r="E44" s="193"/>
    </row>
    <row r="45" spans="1:7" ht="16.5" customHeight="1" x14ac:dyDescent="0.3">
      <c r="B45" s="220" t="s">
        <v>77</v>
      </c>
      <c r="C45" s="221">
        <f>SUM(C24:C44)</f>
        <v>6637.1900000000005</v>
      </c>
      <c r="D45" s="216"/>
      <c r="E45" s="192"/>
    </row>
    <row r="46" spans="1:7" ht="17.25" customHeight="1" x14ac:dyDescent="0.3">
      <c r="B46" s="220" t="s">
        <v>78</v>
      </c>
      <c r="C46" s="222">
        <f>AVERAGE(C24:C44)</f>
        <v>331.85950000000003</v>
      </c>
      <c r="E46" s="194"/>
    </row>
    <row r="47" spans="1:7" ht="17.25" customHeight="1" x14ac:dyDescent="0.3">
      <c r="A47" s="198"/>
      <c r="B47" s="217"/>
      <c r="D47" s="196"/>
      <c r="E47" s="194"/>
    </row>
    <row r="48" spans="1:7" ht="33.75" customHeight="1" x14ac:dyDescent="0.3">
      <c r="B48" s="230" t="s">
        <v>78</v>
      </c>
      <c r="C48" s="223" t="s">
        <v>79</v>
      </c>
      <c r="D48" s="218"/>
      <c r="G48" s="196"/>
    </row>
    <row r="49" spans="1:6" ht="17.25" customHeight="1" x14ac:dyDescent="0.3">
      <c r="B49" s="247">
        <f>C46</f>
        <v>331.85950000000003</v>
      </c>
      <c r="C49" s="231">
        <f>-IF(C46&lt;=80,10%,IF(C46&lt;250,7.5%,5%))</f>
        <v>-0.05</v>
      </c>
      <c r="D49" s="219">
        <f>IF(C46&lt;=80,C46*0.9,IF(C46&lt;250,C46*0.925,C46*0.95))</f>
        <v>315.266525</v>
      </c>
    </row>
    <row r="50" spans="1:6" ht="17.25" customHeight="1" x14ac:dyDescent="0.3">
      <c r="B50" s="248"/>
      <c r="C50" s="232">
        <f>IF(C46&lt;=80, 10%, IF(C46&lt;250, 7.5%, 5%))</f>
        <v>0.05</v>
      </c>
      <c r="D50" s="219">
        <f>IF(C46&lt;=80, C46*1.1, IF(C46&lt;250, C46*1.075, C46*1.05))</f>
        <v>348.45247500000005</v>
      </c>
    </row>
    <row r="51" spans="1:6" ht="16.5" customHeight="1" x14ac:dyDescent="0.3">
      <c r="A51" s="201"/>
      <c r="B51" s="202"/>
      <c r="C51" s="198"/>
      <c r="D51" s="203"/>
      <c r="E51" s="198"/>
      <c r="F51" s="204"/>
    </row>
    <row r="52" spans="1:6" ht="16.5" customHeight="1" x14ac:dyDescent="0.3">
      <c r="A52" s="198"/>
      <c r="B52" s="205" t="s">
        <v>26</v>
      </c>
      <c r="C52" s="205"/>
      <c r="D52" s="206" t="s">
        <v>27</v>
      </c>
      <c r="E52" s="207"/>
      <c r="F52" s="206" t="s">
        <v>28</v>
      </c>
    </row>
    <row r="53" spans="1:6" ht="34.5" customHeight="1" x14ac:dyDescent="0.3">
      <c r="A53" s="208" t="s">
        <v>29</v>
      </c>
      <c r="B53" s="209"/>
      <c r="C53" s="210"/>
      <c r="D53" s="209"/>
      <c r="E53" s="199"/>
      <c r="F53" s="211"/>
    </row>
    <row r="54" spans="1:6" ht="34.5" customHeight="1" x14ac:dyDescent="0.3">
      <c r="A54" s="208" t="s">
        <v>30</v>
      </c>
      <c r="B54" s="212"/>
      <c r="C54" s="213"/>
      <c r="D54" s="212"/>
      <c r="E54" s="199"/>
      <c r="F54" s="214"/>
    </row>
  </sheetData>
  <sheetProtection password="B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20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19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18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17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16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15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14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13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12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11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0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9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8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7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6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5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4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3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0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SST</vt:lpstr>
      <vt:lpstr>zinc sulfate</vt:lpstr>
      <vt:lpstr>Uniformity</vt:lpstr>
      <vt:lpstr>Uniformity!Print_Area</vt:lpstr>
      <vt:lpstr>'zinc sulfate'!Print_Area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m&amp;c</dc:creator>
  <cp:keywords/>
  <dc:description/>
  <cp:lastModifiedBy>Eric</cp:lastModifiedBy>
  <dcterms:created xsi:type="dcterms:W3CDTF">2005-07-05T10:19:27Z</dcterms:created>
  <dcterms:modified xsi:type="dcterms:W3CDTF">2016-03-16T06:43:30Z</dcterms:modified>
  <cp:category/>
</cp:coreProperties>
</file>