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LAMIVUDINE" sheetId="1" r:id="rId1"/>
    <sheet name="SST ZIDOVUDINE" sheetId="5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LAMIVUDINE!$A$1:$I$124</definedName>
    <definedName name="_xlnm.Print_Area" localSheetId="0">'SST LAMIVUDINE'!$A$15:$G$61</definedName>
    <definedName name="_xlnm.Print_Area" localSheetId="1">'SST ZIDOVUDINE'!$A$15:$G$62</definedName>
    <definedName name="_xlnm.Print_Area" localSheetId="2">Uniformity!$A$12:$F$54</definedName>
    <definedName name="_xlnm.Print_Area" localSheetId="4">ZIDOVUDINE!$A$1:$I$124</definedName>
  </definedNames>
  <calcPr calcId="145621"/>
</workbook>
</file>

<file path=xl/calcChain.xml><?xml version="1.0" encoding="utf-8"?>
<calcChain xmlns="http://schemas.openxmlformats.org/spreadsheetml/2006/main">
  <c r="B42" i="5" l="1"/>
  <c r="B21" i="5"/>
  <c r="B42" i="1" l="1"/>
  <c r="B21" i="1"/>
  <c r="B53" i="5"/>
  <c r="B52" i="5"/>
  <c r="B32" i="5"/>
  <c r="B31" i="5"/>
  <c r="C120" i="4" l="1"/>
  <c r="B116" i="4"/>
  <c r="D100" i="4" s="1"/>
  <c r="D101" i="4" s="1"/>
  <c r="B98" i="4"/>
  <c r="F95" i="4"/>
  <c r="D95" i="4"/>
  <c r="B87" i="4"/>
  <c r="F97" i="4" s="1"/>
  <c r="B83" i="4"/>
  <c r="B80" i="4"/>
  <c r="B79" i="4"/>
  <c r="C76" i="4"/>
  <c r="B68" i="4"/>
  <c r="C56" i="4"/>
  <c r="B55" i="4"/>
  <c r="D48" i="4"/>
  <c r="B45" i="4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50" i="2" s="1"/>
  <c r="C45" i="2"/>
  <c r="C19" i="2"/>
  <c r="B53" i="1"/>
  <c r="B52" i="1"/>
  <c r="B32" i="1"/>
  <c r="B31" i="1"/>
  <c r="I39" i="4" l="1"/>
  <c r="F44" i="4"/>
  <c r="D49" i="4"/>
  <c r="D102" i="4"/>
  <c r="D45" i="4"/>
  <c r="E38" i="4" s="1"/>
  <c r="F45" i="4"/>
  <c r="F46" i="4" s="1"/>
  <c r="I39" i="3"/>
  <c r="F45" i="3"/>
  <c r="G40" i="3" s="1"/>
  <c r="D46" i="4"/>
  <c r="G41" i="4"/>
  <c r="D49" i="3"/>
  <c r="D44" i="3"/>
  <c r="D45" i="3" s="1"/>
  <c r="E40" i="3" s="1"/>
  <c r="D97" i="4"/>
  <c r="I92" i="4"/>
  <c r="F98" i="4"/>
  <c r="F99" i="4" s="1"/>
  <c r="D101" i="3"/>
  <c r="D102" i="3" s="1"/>
  <c r="D97" i="3"/>
  <c r="F98" i="3"/>
  <c r="F99" i="3" s="1"/>
  <c r="I92" i="3"/>
  <c r="D98" i="3"/>
  <c r="E91" i="3" s="1"/>
  <c r="G91" i="4"/>
  <c r="D98" i="4"/>
  <c r="E94" i="4" s="1"/>
  <c r="D30" i="2"/>
  <c r="D42" i="2"/>
  <c r="B49" i="2"/>
  <c r="D27" i="2"/>
  <c r="D31" i="2"/>
  <c r="D35" i="2"/>
  <c r="D39" i="2"/>
  <c r="D43" i="2"/>
  <c r="C49" i="2"/>
  <c r="E39" i="4"/>
  <c r="G40" i="4"/>
  <c r="D26" i="2"/>
  <c r="D38" i="2"/>
  <c r="D24" i="2"/>
  <c r="D28" i="2"/>
  <c r="D32" i="2"/>
  <c r="D36" i="2"/>
  <c r="D40" i="2"/>
  <c r="D49" i="2"/>
  <c r="B57" i="3"/>
  <c r="B69" i="3" s="1"/>
  <c r="G94" i="3"/>
  <c r="E41" i="4"/>
  <c r="B57" i="4"/>
  <c r="B69" i="4" s="1"/>
  <c r="G94" i="4"/>
  <c r="D37" i="2"/>
  <c r="D25" i="2"/>
  <c r="D29" i="2"/>
  <c r="D33" i="2"/>
  <c r="D41" i="2"/>
  <c r="C50" i="2"/>
  <c r="D34" i="2"/>
  <c r="E40" i="4"/>
  <c r="G93" i="4"/>
  <c r="E42" i="4" l="1"/>
  <c r="G39" i="4"/>
  <c r="G38" i="4"/>
  <c r="D52" i="4" s="1"/>
  <c r="E41" i="3"/>
  <c r="G39" i="3"/>
  <c r="G41" i="3"/>
  <c r="G38" i="3"/>
  <c r="F46" i="3"/>
  <c r="E39" i="3"/>
  <c r="D46" i="3"/>
  <c r="E38" i="3"/>
  <c r="E92" i="4"/>
  <c r="E91" i="4"/>
  <c r="G92" i="4"/>
  <c r="G95" i="4" s="1"/>
  <c r="G91" i="3"/>
  <c r="G93" i="3"/>
  <c r="G92" i="3"/>
  <c r="E94" i="3"/>
  <c r="E92" i="3"/>
  <c r="D99" i="4"/>
  <c r="E93" i="4"/>
  <c r="D99" i="3"/>
  <c r="E93" i="3"/>
  <c r="G42" i="4" l="1"/>
  <c r="D50" i="4"/>
  <c r="G60" i="4" s="1"/>
  <c r="H60" i="4" s="1"/>
  <c r="G42" i="3"/>
  <c r="D52" i="3"/>
  <c r="E42" i="3"/>
  <c r="D50" i="3"/>
  <c r="D105" i="4"/>
  <c r="E95" i="4"/>
  <c r="D103" i="4"/>
  <c r="E108" i="4" s="1"/>
  <c r="G95" i="3"/>
  <c r="D103" i="3"/>
  <c r="E108" i="3" s="1"/>
  <c r="E95" i="3"/>
  <c r="D105" i="3"/>
  <c r="D51" i="4" l="1"/>
  <c r="G71" i="4"/>
  <c r="H71" i="4" s="1"/>
  <c r="G62" i="4"/>
  <c r="H62" i="4" s="1"/>
  <c r="G67" i="4"/>
  <c r="H67" i="4" s="1"/>
  <c r="G66" i="4"/>
  <c r="H66" i="4" s="1"/>
  <c r="G65" i="4"/>
  <c r="H65" i="4" s="1"/>
  <c r="G69" i="4"/>
  <c r="H69" i="4" s="1"/>
  <c r="G64" i="4"/>
  <c r="H64" i="4" s="1"/>
  <c r="G61" i="4"/>
  <c r="H61" i="4" s="1"/>
  <c r="G70" i="4"/>
  <c r="H70" i="4" s="1"/>
  <c r="G68" i="4"/>
  <c r="H68" i="4" s="1"/>
  <c r="G63" i="4"/>
  <c r="H63" i="4" s="1"/>
  <c r="G71" i="3"/>
  <c r="H71" i="3" s="1"/>
  <c r="D51" i="3"/>
  <c r="G68" i="3"/>
  <c r="H68" i="3" s="1"/>
  <c r="G66" i="3"/>
  <c r="H66" i="3" s="1"/>
  <c r="G63" i="3"/>
  <c r="H63" i="3" s="1"/>
  <c r="G60" i="3"/>
  <c r="G62" i="3"/>
  <c r="H62" i="3" s="1"/>
  <c r="G70" i="3"/>
  <c r="H70" i="3" s="1"/>
  <c r="G61" i="3"/>
  <c r="H61" i="3" s="1"/>
  <c r="G67" i="3"/>
  <c r="H67" i="3" s="1"/>
  <c r="G69" i="3"/>
  <c r="H69" i="3" s="1"/>
  <c r="G65" i="3"/>
  <c r="H65" i="3" s="1"/>
  <c r="G64" i="3"/>
  <c r="H64" i="3" s="1"/>
  <c r="E113" i="4"/>
  <c r="F113" i="4" s="1"/>
  <c r="E111" i="4"/>
  <c r="F111" i="4" s="1"/>
  <c r="E112" i="4"/>
  <c r="F112" i="4" s="1"/>
  <c r="E109" i="4"/>
  <c r="F109" i="4" s="1"/>
  <c r="E110" i="4"/>
  <c r="F110" i="4" s="1"/>
  <c r="D104" i="4"/>
  <c r="E109" i="3"/>
  <c r="F109" i="3" s="1"/>
  <c r="E110" i="3"/>
  <c r="F110" i="3" s="1"/>
  <c r="E113" i="3"/>
  <c r="F113" i="3" s="1"/>
  <c r="E111" i="3"/>
  <c r="F111" i="3" s="1"/>
  <c r="E112" i="3"/>
  <c r="F112" i="3" s="1"/>
  <c r="D104" i="3"/>
  <c r="F108" i="3"/>
  <c r="F108" i="4"/>
  <c r="H72" i="4" l="1"/>
  <c r="H73" i="4" s="1"/>
  <c r="H74" i="4"/>
  <c r="G72" i="4"/>
  <c r="G73" i="4" s="1"/>
  <c r="G74" i="4"/>
  <c r="G74" i="3"/>
  <c r="G72" i="3"/>
  <c r="G73" i="3" s="1"/>
  <c r="H60" i="3"/>
  <c r="E117" i="4"/>
  <c r="E115" i="4"/>
  <c r="E116" i="4" s="1"/>
  <c r="E117" i="3"/>
  <c r="E115" i="3"/>
  <c r="E116" i="3" s="1"/>
  <c r="F117" i="4"/>
  <c r="F115" i="4"/>
  <c r="F117" i="3"/>
  <c r="F115" i="3"/>
  <c r="G76" i="4" l="1"/>
  <c r="H74" i="3"/>
  <c r="H72" i="3"/>
  <c r="G120" i="4"/>
  <c r="F116" i="4"/>
  <c r="G120" i="3"/>
  <c r="F116" i="3"/>
  <c r="G76" i="3" l="1"/>
  <c r="H73" i="3"/>
</calcChain>
</file>

<file path=xl/sharedStrings.xml><?xml version="1.0" encoding="utf-8"?>
<sst xmlns="http://schemas.openxmlformats.org/spreadsheetml/2006/main" count="440" uniqueCount="133">
  <si>
    <t>HPLC System Suitability Report</t>
  </si>
  <si>
    <t>Analysis Data</t>
  </si>
  <si>
    <t>Assay</t>
  </si>
  <si>
    <t>Sample(s)</t>
  </si>
  <si>
    <t>Reference Substance:</t>
  </si>
  <si>
    <t>LAMIVUDINE / ZIDOVUDINE TABLETS</t>
  </si>
  <si>
    <t>% age Purity:</t>
  </si>
  <si>
    <t>NDQD201603784</t>
  </si>
  <si>
    <t>Weight (mg):</t>
  </si>
  <si>
    <t xml:space="preserve">LAMIVUDINE  ZIDOVUDINE </t>
  </si>
  <si>
    <t>Standard Conc (mg/mL):</t>
  </si>
  <si>
    <t>Each tablet contains:Lamivudine 150 mg &amp; Zidovudine 300 mg</t>
  </si>
  <si>
    <t>2016-03-04 12:49:28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</si>
  <si>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</si>
  <si>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</si>
  <si>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</si>
  <si>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</si>
  <si>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</si>
  <si>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</si>
  <si>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</si>
  <si>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</si>
  <si>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</si>
  <si>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</si>
  <si>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</si>
  <si>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</si>
  <si>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</si>
  <si>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</si>
  <si>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</si>
  <si>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</si>
  <si>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</si>
  <si>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</si>
  <si>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</si>
  <si>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</si>
  <si>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</si>
  <si>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</si>
  <si>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</si>
  <si>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</si>
  <si>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</si>
  <si>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</si>
  <si>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</si>
  <si>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</si>
  <si>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</si>
  <si>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</si>
  <si>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</si>
  <si>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</si>
  <si>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</si>
  <si>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</si>
  <si>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</si>
  <si>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</si>
  <si>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</si>
  <si>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</si>
  <si>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</si>
  <si>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</si>
  <si>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</si>
  <si>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</si>
  <si>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</si>
  <si>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</si>
  <si>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</si>
  <si>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</si>
  <si>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</si>
  <si>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</si>
  <si>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</si>
  <si>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</si>
  <si>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</si>
  <si>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</si>
  <si>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</si>
  <si>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</si>
  <si>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</si>
  <si>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</si>
  <si>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</si>
  <si>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</si>
  <si>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</si>
  <si>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</si>
  <si>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</si>
  <si>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</si>
  <si>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</si>
  <si>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</si>
  <si>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</si>
  <si>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</si>
  <si>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</si>
  <si>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</si>
  <si>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</si>
  <si>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</si>
  <si>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</si>
  <si>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</si>
  <si>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</si>
  <si>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</si>
  <si>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</si>
  <si>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</si>
  <si>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</si>
  <si>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</si>
  <si>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</si>
  <si>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</si>
  <si>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</si>
  <si>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</si>
  <si>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</si>
  <si>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</si>
  <si>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</si>
  <si>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</si>
  <si>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</si>
  <si>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</si>
  <si>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</si>
  <si>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</si>
  <si>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</si>
  <si>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</si>
  <si>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</si>
  <si>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</si>
  <si>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</si>
  <si>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</si>
  <si>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</si>
  <si>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</si>
  <si>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</si>
  <si>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</si>
  <si>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</si>
  <si>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</si>
  <si>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</si>
  <si>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</si>
  <si>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</si>
  <si>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</si>
  <si>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</si>
  <si>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</si>
  <si>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</si>
  <si>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</si>
  <si>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</si>
  <si>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</si>
  <si>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LAMIVUDINE  </t>
  </si>
  <si>
    <t>L3-9</t>
  </si>
  <si>
    <t xml:space="preserve"> ZIDOVUDINE </t>
  </si>
  <si>
    <t>Z1-3</t>
  </si>
  <si>
    <t xml:space="preserve">ZIDOVUDINE </t>
  </si>
  <si>
    <t>RUTTO/JOYFRIDA</t>
  </si>
  <si>
    <t xml:space="preserve">LAMIVUDINE 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</si>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</sst>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14" fontId="6" fillId="2" borderId="0" xfId="0" applyNumberFormat="1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workbookViewId="0">
      <selection activeCell="A24" sqref="A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15/20*4/20</f>
        <v>0.15</v>
      </c>
      <c r="C21" s="10"/>
      <c r="D21" s="10"/>
      <c r="E21" s="10"/>
    </row>
    <row r="22" spans="1:6" ht="15.75" customHeight="1" x14ac:dyDescent="0.25">
      <c r="A22" s="10"/>
      <c r="B22" s="465">
        <v>42492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39931408</v>
      </c>
      <c r="C24" s="18">
        <v>5649.3</v>
      </c>
      <c r="D24" s="19">
        <v>1.2</v>
      </c>
      <c r="E24" s="20">
        <v>3.4</v>
      </c>
    </row>
    <row r="25" spans="1:6" ht="16.5" customHeight="1" x14ac:dyDescent="0.3">
      <c r="A25" s="17">
        <v>2</v>
      </c>
      <c r="B25" s="18">
        <v>39820601</v>
      </c>
      <c r="C25" s="18">
        <v>5637.5</v>
      </c>
      <c r="D25" s="19">
        <v>1.2</v>
      </c>
      <c r="E25" s="19">
        <v>3.4</v>
      </c>
    </row>
    <row r="26" spans="1:6" ht="16.5" customHeight="1" x14ac:dyDescent="0.3">
      <c r="A26" s="17">
        <v>3</v>
      </c>
      <c r="B26" s="18">
        <v>39863883</v>
      </c>
      <c r="C26" s="18">
        <v>5593</v>
      </c>
      <c r="D26" s="19">
        <v>1.2</v>
      </c>
      <c r="E26" s="19">
        <v>3.4</v>
      </c>
    </row>
    <row r="27" spans="1:6" ht="16.5" customHeight="1" x14ac:dyDescent="0.3">
      <c r="A27" s="17">
        <v>4</v>
      </c>
      <c r="B27" s="18">
        <v>39530097</v>
      </c>
      <c r="C27" s="18">
        <v>5605.3</v>
      </c>
      <c r="D27" s="19">
        <v>1.2</v>
      </c>
      <c r="E27" s="19">
        <v>3.4</v>
      </c>
    </row>
    <row r="28" spans="1:6" ht="16.5" customHeight="1" x14ac:dyDescent="0.3">
      <c r="A28" s="17">
        <v>5</v>
      </c>
      <c r="B28" s="18">
        <v>39679407</v>
      </c>
      <c r="C28" s="18">
        <v>5648.1</v>
      </c>
      <c r="D28" s="19">
        <v>1.2</v>
      </c>
      <c r="E28" s="19">
        <v>3.4</v>
      </c>
    </row>
    <row r="29" spans="1:6" ht="16.5" customHeight="1" x14ac:dyDescent="0.3">
      <c r="A29" s="17">
        <v>6</v>
      </c>
      <c r="B29" s="21">
        <v>39593155</v>
      </c>
      <c r="C29" s="21">
        <v>5647.1</v>
      </c>
      <c r="D29" s="22">
        <v>1.2</v>
      </c>
      <c r="E29" s="22">
        <v>3.4</v>
      </c>
    </row>
    <row r="30" spans="1:6" ht="16.5" customHeight="1" x14ac:dyDescent="0.3">
      <c r="A30" s="23" t="s">
        <v>18</v>
      </c>
      <c r="B30" s="24">
        <v>39736425.166666664</v>
      </c>
      <c r="C30" s="25">
        <v>5630.0499999999993</v>
      </c>
      <c r="D30" s="26">
        <v>1.2</v>
      </c>
      <c r="E30" s="26">
        <v>3.4</v>
      </c>
    </row>
    <row r="31" spans="1:6" ht="16.5" customHeight="1" x14ac:dyDescent="0.3">
      <c r="A31" s="27" t="s">
        <v>19</v>
      </c>
      <c r="B31" s="28">
        <f>(STDEV(B24:B29)/B30)</f>
        <v>4.0217810318092908E-3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12" t="s">
        <v>132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15/20*4/20</f>
        <v>0.15</v>
      </c>
      <c r="C42" s="10"/>
      <c r="D42" s="10"/>
      <c r="E42" s="10"/>
    </row>
    <row r="43" spans="1:6" ht="15.75" customHeight="1" x14ac:dyDescent="0.25">
      <c r="A43" s="10"/>
      <c r="B43" s="465">
        <v>42492</v>
      </c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39931408</v>
      </c>
      <c r="C45" s="18">
        <v>5649.3</v>
      </c>
      <c r="D45" s="19">
        <v>1.2</v>
      </c>
      <c r="E45" s="20">
        <v>3.4</v>
      </c>
    </row>
    <row r="46" spans="1:6" ht="16.5" customHeight="1" x14ac:dyDescent="0.3">
      <c r="A46" s="17">
        <v>2</v>
      </c>
      <c r="B46" s="18">
        <v>39820601</v>
      </c>
      <c r="C46" s="18">
        <v>5637.5</v>
      </c>
      <c r="D46" s="19">
        <v>1.2</v>
      </c>
      <c r="E46" s="19">
        <v>3.4</v>
      </c>
    </row>
    <row r="47" spans="1:6" ht="16.5" customHeight="1" x14ac:dyDescent="0.3">
      <c r="A47" s="17">
        <v>3</v>
      </c>
      <c r="B47" s="18">
        <v>39863883</v>
      </c>
      <c r="C47" s="18">
        <v>5593</v>
      </c>
      <c r="D47" s="19">
        <v>1.2</v>
      </c>
      <c r="E47" s="19">
        <v>3.4</v>
      </c>
    </row>
    <row r="48" spans="1:6" ht="16.5" customHeight="1" x14ac:dyDescent="0.3">
      <c r="A48" s="17">
        <v>4</v>
      </c>
      <c r="B48" s="18">
        <v>39530097</v>
      </c>
      <c r="C48" s="18">
        <v>5605.3</v>
      </c>
      <c r="D48" s="19">
        <v>1.2</v>
      </c>
      <c r="E48" s="19">
        <v>3.4</v>
      </c>
    </row>
    <row r="49" spans="1:7" ht="16.5" customHeight="1" x14ac:dyDescent="0.3">
      <c r="A49" s="17">
        <v>5</v>
      </c>
      <c r="B49" s="18">
        <v>39679407</v>
      </c>
      <c r="C49" s="18">
        <v>5648.1</v>
      </c>
      <c r="D49" s="19">
        <v>1.2</v>
      </c>
      <c r="E49" s="19">
        <v>3.4</v>
      </c>
    </row>
    <row r="50" spans="1:7" ht="16.5" customHeight="1" x14ac:dyDescent="0.3">
      <c r="A50" s="17">
        <v>6</v>
      </c>
      <c r="B50" s="21">
        <v>39593155</v>
      </c>
      <c r="C50" s="21">
        <v>5647.1</v>
      </c>
      <c r="D50" s="22">
        <v>1.2</v>
      </c>
      <c r="E50" s="22">
        <v>3.4</v>
      </c>
    </row>
    <row r="51" spans="1:7" ht="16.5" customHeight="1" x14ac:dyDescent="0.3">
      <c r="A51" s="23" t="s">
        <v>18</v>
      </c>
      <c r="B51" s="24">
        <v>39736425.166666664</v>
      </c>
      <c r="C51" s="25">
        <v>5630.0499999999993</v>
      </c>
      <c r="D51" s="26">
        <v>1.2</v>
      </c>
      <c r="E51" s="26">
        <v>3.4</v>
      </c>
    </row>
    <row r="52" spans="1:7" ht="16.5" customHeight="1" x14ac:dyDescent="0.3">
      <c r="A52" s="27" t="s">
        <v>19</v>
      </c>
      <c r="B52" s="28">
        <f>(STDEV(B45:B50)/B51)</f>
        <v>4.0217810318092908E-3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8" t="s">
        <v>26</v>
      </c>
      <c r="C59" s="46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130</v>
      </c>
      <c r="C60" s="48"/>
      <c r="E60" s="466">
        <v>42495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B52" sqref="B52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129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30</v>
      </c>
      <c r="C20" s="72"/>
      <c r="D20" s="72"/>
      <c r="E20" s="72"/>
    </row>
    <row r="21" spans="1:5" ht="16.5" customHeight="1" x14ac:dyDescent="0.3">
      <c r="A21" s="8" t="s">
        <v>10</v>
      </c>
      <c r="B21" s="13">
        <f>30/20*4/20</f>
        <v>0.3</v>
      </c>
      <c r="C21" s="72"/>
      <c r="D21" s="72"/>
      <c r="E21" s="72"/>
    </row>
    <row r="22" spans="1:5" ht="15.75" customHeight="1" x14ac:dyDescent="0.25">
      <c r="A22" s="72"/>
      <c r="B22" s="465">
        <v>42492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73079528</v>
      </c>
      <c r="C24" s="18">
        <v>6302.3</v>
      </c>
      <c r="D24" s="19">
        <v>1.2</v>
      </c>
      <c r="E24" s="20">
        <v>4.7</v>
      </c>
    </row>
    <row r="25" spans="1:5" ht="16.5" customHeight="1" x14ac:dyDescent="0.3">
      <c r="A25" s="17">
        <v>2</v>
      </c>
      <c r="B25" s="18">
        <v>72878036</v>
      </c>
      <c r="C25" s="18">
        <v>6319.6</v>
      </c>
      <c r="D25" s="19">
        <v>1.2</v>
      </c>
      <c r="E25" s="19">
        <v>4.7</v>
      </c>
    </row>
    <row r="26" spans="1:5" ht="16.5" customHeight="1" x14ac:dyDescent="0.3">
      <c r="A26" s="17">
        <v>3</v>
      </c>
      <c r="B26" s="18">
        <v>72971068</v>
      </c>
      <c r="C26" s="18">
        <v>6342.1</v>
      </c>
      <c r="D26" s="19">
        <v>1.2</v>
      </c>
      <c r="E26" s="19">
        <v>4.7</v>
      </c>
    </row>
    <row r="27" spans="1:5" ht="16.5" customHeight="1" x14ac:dyDescent="0.3">
      <c r="A27" s="17">
        <v>4</v>
      </c>
      <c r="B27" s="18">
        <v>72358567</v>
      </c>
      <c r="C27" s="18">
        <v>6347.4</v>
      </c>
      <c r="D27" s="19">
        <v>1.2</v>
      </c>
      <c r="E27" s="19">
        <v>4.7</v>
      </c>
    </row>
    <row r="28" spans="1:5" ht="16.5" customHeight="1" x14ac:dyDescent="0.3">
      <c r="A28" s="17">
        <v>5</v>
      </c>
      <c r="B28" s="18">
        <v>72622717</v>
      </c>
      <c r="C28" s="18">
        <v>6305.1</v>
      </c>
      <c r="D28" s="19">
        <v>1.2</v>
      </c>
      <c r="E28" s="19">
        <v>4.7</v>
      </c>
    </row>
    <row r="29" spans="1:5" ht="16.5" customHeight="1" x14ac:dyDescent="0.3">
      <c r="A29" s="17">
        <v>6</v>
      </c>
      <c r="B29" s="21">
        <v>72460631</v>
      </c>
      <c r="C29" s="21">
        <v>6301.4</v>
      </c>
      <c r="D29" s="22">
        <v>1.2</v>
      </c>
      <c r="E29" s="22">
        <v>4.7</v>
      </c>
    </row>
    <row r="30" spans="1:5" ht="16.5" customHeight="1" x14ac:dyDescent="0.3">
      <c r="A30" s="23" t="s">
        <v>18</v>
      </c>
      <c r="B30" s="24">
        <v>72728424.5</v>
      </c>
      <c r="C30" s="25">
        <v>6319.6500000000005</v>
      </c>
      <c r="D30" s="26">
        <v>1.2</v>
      </c>
      <c r="E30" s="26">
        <v>4.7</v>
      </c>
    </row>
    <row r="31" spans="1:5" ht="16.5" customHeight="1" x14ac:dyDescent="0.3">
      <c r="A31" s="27" t="s">
        <v>19</v>
      </c>
      <c r="B31" s="28">
        <f>(STDEV(B24:B29)/B30)</f>
        <v>4.0050127307162866E-3</v>
      </c>
      <c r="C31" s="29"/>
      <c r="D31" s="29"/>
      <c r="E31" s="30"/>
    </row>
    <row r="32" spans="1:5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12" t="s">
        <v>129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99.4</v>
      </c>
      <c r="C40" s="72"/>
      <c r="D40" s="72"/>
      <c r="E40" s="72"/>
    </row>
    <row r="41" spans="1:5" ht="16.5" customHeight="1" x14ac:dyDescent="0.3">
      <c r="A41" s="8" t="s">
        <v>8</v>
      </c>
      <c r="B41" s="12">
        <v>30</v>
      </c>
      <c r="C41" s="72"/>
      <c r="D41" s="72"/>
      <c r="E41" s="72"/>
    </row>
    <row r="42" spans="1:5" ht="16.5" customHeight="1" x14ac:dyDescent="0.3">
      <c r="A42" s="8" t="s">
        <v>10</v>
      </c>
      <c r="B42" s="13">
        <f>30/20*4/20</f>
        <v>0.3</v>
      </c>
      <c r="C42" s="72"/>
      <c r="D42" s="72"/>
      <c r="E42" s="72"/>
    </row>
    <row r="43" spans="1:5" ht="15.75" customHeight="1" x14ac:dyDescent="0.25">
      <c r="A43" s="72"/>
      <c r="B43" s="465">
        <v>42492</v>
      </c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73079528</v>
      </c>
      <c r="C45" s="18">
        <v>6302.3</v>
      </c>
      <c r="D45" s="19">
        <v>1.2</v>
      </c>
      <c r="E45" s="20">
        <v>4.7</v>
      </c>
    </row>
    <row r="46" spans="1:5" ht="16.5" customHeight="1" x14ac:dyDescent="0.3">
      <c r="A46" s="17">
        <v>2</v>
      </c>
      <c r="B46" s="18">
        <v>72878036</v>
      </c>
      <c r="C46" s="18">
        <v>6319.6</v>
      </c>
      <c r="D46" s="19">
        <v>1.2</v>
      </c>
      <c r="E46" s="19">
        <v>4.7</v>
      </c>
    </row>
    <row r="47" spans="1:5" ht="16.5" customHeight="1" x14ac:dyDescent="0.3">
      <c r="A47" s="17">
        <v>3</v>
      </c>
      <c r="B47" s="18">
        <v>72971068</v>
      </c>
      <c r="C47" s="18">
        <v>6342.1</v>
      </c>
      <c r="D47" s="19">
        <v>1.2</v>
      </c>
      <c r="E47" s="19">
        <v>4.7</v>
      </c>
    </row>
    <row r="48" spans="1:5" ht="16.5" customHeight="1" x14ac:dyDescent="0.3">
      <c r="A48" s="17">
        <v>4</v>
      </c>
      <c r="B48" s="18">
        <v>72358567</v>
      </c>
      <c r="C48" s="18">
        <v>6347.4</v>
      </c>
      <c r="D48" s="19">
        <v>1.2</v>
      </c>
      <c r="E48" s="19">
        <v>4.7</v>
      </c>
    </row>
    <row r="49" spans="1:7" ht="16.5" customHeight="1" x14ac:dyDescent="0.3">
      <c r="A49" s="17">
        <v>5</v>
      </c>
      <c r="B49" s="18">
        <v>72622717</v>
      </c>
      <c r="C49" s="18">
        <v>6305.1</v>
      </c>
      <c r="D49" s="19">
        <v>1.2</v>
      </c>
      <c r="E49" s="19">
        <v>4.7</v>
      </c>
    </row>
    <row r="50" spans="1:7" ht="16.5" customHeight="1" x14ac:dyDescent="0.3">
      <c r="A50" s="17">
        <v>6</v>
      </c>
      <c r="B50" s="21">
        <v>72460631</v>
      </c>
      <c r="C50" s="21">
        <v>6301.4</v>
      </c>
      <c r="D50" s="22">
        <v>1.2</v>
      </c>
      <c r="E50" s="22">
        <v>4.7</v>
      </c>
    </row>
    <row r="51" spans="1:7" ht="16.5" customHeight="1" x14ac:dyDescent="0.3">
      <c r="A51" s="23" t="s">
        <v>18</v>
      </c>
      <c r="B51" s="24">
        <v>72728424.5</v>
      </c>
      <c r="C51" s="25">
        <v>6319.6500000000005</v>
      </c>
      <c r="D51" s="26">
        <v>1.2</v>
      </c>
      <c r="E51" s="26">
        <v>4.7</v>
      </c>
    </row>
    <row r="52" spans="1:7" ht="16.5" customHeight="1" x14ac:dyDescent="0.3">
      <c r="A52" s="27" t="s">
        <v>19</v>
      </c>
      <c r="B52" s="28">
        <f>(STDEV(B45:B50)/B51)</f>
        <v>4.0050127307162866E-3</v>
      </c>
      <c r="C52" s="29"/>
      <c r="D52" s="29"/>
      <c r="E52" s="30"/>
    </row>
    <row r="53" spans="1:7" s="410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8" t="s">
        <v>26</v>
      </c>
      <c r="C59" s="468"/>
      <c r="E59" s="464" t="s">
        <v>27</v>
      </c>
      <c r="F59" s="46"/>
      <c r="G59" s="464" t="s">
        <v>28</v>
      </c>
    </row>
    <row r="60" spans="1:7" ht="15" customHeight="1" x14ac:dyDescent="0.3">
      <c r="A60" s="47" t="s">
        <v>29</v>
      </c>
      <c r="B60" s="49" t="s">
        <v>130</v>
      </c>
      <c r="C60" s="49"/>
      <c r="E60" s="466">
        <v>42495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E53" sqref="E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2" t="s">
        <v>31</v>
      </c>
      <c r="B11" s="473"/>
      <c r="C11" s="473"/>
      <c r="D11" s="473"/>
      <c r="E11" s="473"/>
      <c r="F11" s="474"/>
      <c r="G11" s="91"/>
    </row>
    <row r="12" spans="1:7" ht="16.5" customHeight="1" x14ac:dyDescent="0.3">
      <c r="A12" s="471" t="s">
        <v>32</v>
      </c>
      <c r="B12" s="471"/>
      <c r="C12" s="471"/>
      <c r="D12" s="471"/>
      <c r="E12" s="471"/>
      <c r="F12" s="471"/>
      <c r="G12" s="90"/>
    </row>
    <row r="14" spans="1:7" ht="16.5" customHeight="1" x14ac:dyDescent="0.3">
      <c r="A14" s="476" t="s">
        <v>33</v>
      </c>
      <c r="B14" s="476"/>
      <c r="C14" s="60" t="s">
        <v>5</v>
      </c>
    </row>
    <row r="15" spans="1:7" ht="16.5" customHeight="1" x14ac:dyDescent="0.3">
      <c r="A15" s="476" t="s">
        <v>34</v>
      </c>
      <c r="B15" s="476"/>
      <c r="C15" s="60" t="s">
        <v>7</v>
      </c>
    </row>
    <row r="16" spans="1:7" ht="16.5" customHeight="1" x14ac:dyDescent="0.3">
      <c r="A16" s="476" t="s">
        <v>35</v>
      </c>
      <c r="B16" s="476"/>
      <c r="C16" s="60" t="s">
        <v>9</v>
      </c>
    </row>
    <row r="17" spans="1:5" ht="16.5" customHeight="1" x14ac:dyDescent="0.3">
      <c r="A17" s="476" t="s">
        <v>36</v>
      </c>
      <c r="B17" s="476"/>
      <c r="C17" s="60" t="s">
        <v>11</v>
      </c>
    </row>
    <row r="18" spans="1:5" ht="16.5" customHeight="1" x14ac:dyDescent="0.3">
      <c r="A18" s="476" t="s">
        <v>37</v>
      </c>
      <c r="B18" s="476"/>
      <c r="C18" s="97" t="s">
        <v>12</v>
      </c>
    </row>
    <row r="19" spans="1:5" ht="16.5" customHeight="1" x14ac:dyDescent="0.3">
      <c r="A19" s="476" t="s">
        <v>38</v>
      </c>
      <c r="B19" s="47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1" t="s">
        <v>1</v>
      </c>
      <c r="B21" s="471"/>
      <c r="C21" s="59" t="s">
        <v>39</v>
      </c>
      <c r="D21" s="66"/>
    </row>
    <row r="22" spans="1:5" ht="15.75" customHeight="1" x14ac:dyDescent="0.3">
      <c r="A22" s="475"/>
      <c r="B22" s="475"/>
      <c r="C22" s="57"/>
      <c r="D22" s="475"/>
      <c r="E22" s="47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757.15</v>
      </c>
      <c r="D24" s="87">
        <f t="shared" ref="D24:D43" si="0">(C24-$C$46)/$C$46</f>
        <v>-7.1713398171302459E-3</v>
      </c>
      <c r="E24" s="53"/>
    </row>
    <row r="25" spans="1:5" ht="15.75" customHeight="1" x14ac:dyDescent="0.3">
      <c r="C25" s="95">
        <v>764.18</v>
      </c>
      <c r="D25" s="88">
        <f t="shared" si="0"/>
        <v>2.0468936651197017E-3</v>
      </c>
      <c r="E25" s="53"/>
    </row>
    <row r="26" spans="1:5" ht="15.75" customHeight="1" x14ac:dyDescent="0.3">
      <c r="C26" s="95">
        <v>759.16</v>
      </c>
      <c r="D26" s="88">
        <f t="shared" si="0"/>
        <v>-4.5356855782508173E-3</v>
      </c>
      <c r="E26" s="53"/>
    </row>
    <row r="27" spans="1:5" ht="15.75" customHeight="1" x14ac:dyDescent="0.3">
      <c r="C27" s="95">
        <v>764.53</v>
      </c>
      <c r="D27" s="88">
        <f t="shared" si="0"/>
        <v>2.505838433083813E-3</v>
      </c>
      <c r="E27" s="53"/>
    </row>
    <row r="28" spans="1:5" ht="15.75" customHeight="1" x14ac:dyDescent="0.3">
      <c r="C28" s="95">
        <v>770.81</v>
      </c>
      <c r="D28" s="88">
        <f t="shared" si="0"/>
        <v>1.0740618841125014E-2</v>
      </c>
      <c r="E28" s="53"/>
    </row>
    <row r="29" spans="1:5" ht="15.75" customHeight="1" x14ac:dyDescent="0.3">
      <c r="C29" s="95">
        <v>759.8</v>
      </c>
      <c r="D29" s="88">
        <f t="shared" si="0"/>
        <v>-3.6964722882593714E-3</v>
      </c>
      <c r="E29" s="53"/>
    </row>
    <row r="30" spans="1:5" ht="15.75" customHeight="1" x14ac:dyDescent="0.3">
      <c r="C30" s="95">
        <v>759.76</v>
      </c>
      <c r="D30" s="88">
        <f t="shared" si="0"/>
        <v>-3.7489231188837903E-3</v>
      </c>
      <c r="E30" s="53"/>
    </row>
    <row r="31" spans="1:5" ht="15.75" customHeight="1" x14ac:dyDescent="0.3">
      <c r="C31" s="95">
        <v>770.43</v>
      </c>
      <c r="D31" s="88">
        <f t="shared" si="0"/>
        <v>1.0242335950192588E-2</v>
      </c>
      <c r="E31" s="53"/>
    </row>
    <row r="32" spans="1:5" ht="15.75" customHeight="1" x14ac:dyDescent="0.3">
      <c r="C32" s="95">
        <v>756.47</v>
      </c>
      <c r="D32" s="88">
        <f t="shared" si="0"/>
        <v>-8.0630039377461108E-3</v>
      </c>
      <c r="E32" s="53"/>
    </row>
    <row r="33" spans="1:7" ht="15.75" customHeight="1" x14ac:dyDescent="0.3">
      <c r="C33" s="95">
        <v>760.88</v>
      </c>
      <c r="D33" s="88">
        <f t="shared" si="0"/>
        <v>-2.2802998613987231E-3</v>
      </c>
      <c r="E33" s="53"/>
    </row>
    <row r="34" spans="1:7" ht="15.75" customHeight="1" x14ac:dyDescent="0.3">
      <c r="C34" s="95">
        <v>760.45</v>
      </c>
      <c r="D34" s="88">
        <f t="shared" si="0"/>
        <v>-2.844146290611672E-3</v>
      </c>
      <c r="E34" s="53"/>
    </row>
    <row r="35" spans="1:7" ht="15.75" customHeight="1" x14ac:dyDescent="0.3">
      <c r="C35" s="95">
        <v>773.89</v>
      </c>
      <c r="D35" s="88">
        <f t="shared" si="0"/>
        <v>1.4779332799208986E-2</v>
      </c>
      <c r="E35" s="53"/>
    </row>
    <row r="36" spans="1:7" ht="15.75" customHeight="1" x14ac:dyDescent="0.3">
      <c r="C36" s="95">
        <v>765.25</v>
      </c>
      <c r="D36" s="88">
        <f t="shared" si="0"/>
        <v>3.4499533843242456E-3</v>
      </c>
      <c r="E36" s="53"/>
    </row>
    <row r="37" spans="1:7" ht="15.75" customHeight="1" x14ac:dyDescent="0.3">
      <c r="C37" s="95">
        <v>766.7</v>
      </c>
      <c r="D37" s="88">
        <f t="shared" si="0"/>
        <v>5.3512959944612146E-3</v>
      </c>
      <c r="E37" s="53"/>
    </row>
    <row r="38" spans="1:7" ht="15.75" customHeight="1" x14ac:dyDescent="0.3">
      <c r="C38" s="95">
        <v>771.93</v>
      </c>
      <c r="D38" s="88">
        <f t="shared" si="0"/>
        <v>1.2209242098610081E-2</v>
      </c>
      <c r="E38" s="53"/>
    </row>
    <row r="39" spans="1:7" ht="15.75" customHeight="1" x14ac:dyDescent="0.3">
      <c r="C39" s="95">
        <v>756.41</v>
      </c>
      <c r="D39" s="88">
        <f t="shared" si="0"/>
        <v>-8.1416801836828867E-3</v>
      </c>
      <c r="E39" s="53"/>
    </row>
    <row r="40" spans="1:7" ht="15.75" customHeight="1" x14ac:dyDescent="0.3">
      <c r="C40" s="95">
        <v>761.58</v>
      </c>
      <c r="D40" s="88">
        <f t="shared" si="0"/>
        <v>-1.3624103254705E-3</v>
      </c>
      <c r="E40" s="53"/>
    </row>
    <row r="41" spans="1:7" ht="15.75" customHeight="1" x14ac:dyDescent="0.3">
      <c r="C41" s="95">
        <v>752.17</v>
      </c>
      <c r="D41" s="88">
        <f t="shared" si="0"/>
        <v>-1.3701468229876345E-2</v>
      </c>
      <c r="E41" s="53"/>
    </row>
    <row r="42" spans="1:7" ht="15.75" customHeight="1" x14ac:dyDescent="0.3">
      <c r="C42" s="95">
        <v>755</v>
      </c>
      <c r="D42" s="88">
        <f t="shared" si="0"/>
        <v>-9.9905719631952893E-3</v>
      </c>
      <c r="E42" s="53"/>
    </row>
    <row r="43" spans="1:7" ht="16.5" customHeight="1" x14ac:dyDescent="0.3">
      <c r="C43" s="96">
        <v>765.83</v>
      </c>
      <c r="D43" s="89">
        <f t="shared" si="0"/>
        <v>4.210490428379063E-3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15252.380000000001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762.61900000000003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9">
        <f>C46</f>
        <v>762.61900000000003</v>
      </c>
      <c r="C49" s="93">
        <f>-IF(C46&lt;=80,10%,IF(C46&lt;250,7.5%,5%))</f>
        <v>-0.05</v>
      </c>
      <c r="D49" s="81">
        <f>IF(C46&lt;=80,C46*0.9,IF(C46&lt;250,C46*0.925,C46*0.95))</f>
        <v>724.48805000000004</v>
      </c>
    </row>
    <row r="50" spans="1:6" ht="17.25" customHeight="1" x14ac:dyDescent="0.3">
      <c r="B50" s="470"/>
      <c r="C50" s="94">
        <f>IF(C46&lt;=80, 10%, IF(C46&lt;250, 7.5%, 5%))</f>
        <v>0.05</v>
      </c>
      <c r="D50" s="81">
        <f>IF(C46&lt;=80, C46*1.1, IF(C46&lt;250, C46*1.075, C46*1.05))</f>
        <v>800.74995000000001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1" zoomScale="60" zoomScaleNormal="40" zoomScalePageLayoutView="55" workbookViewId="0">
      <selection activeCell="C86" sqref="C8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5" t="s">
        <v>45</v>
      </c>
      <c r="B1" s="505"/>
      <c r="C1" s="505"/>
      <c r="D1" s="505"/>
      <c r="E1" s="505"/>
      <c r="F1" s="505"/>
      <c r="G1" s="505"/>
      <c r="H1" s="505"/>
      <c r="I1" s="505"/>
    </row>
    <row r="2" spans="1:9" ht="18.75" customHeight="1" x14ac:dyDescent="0.25">
      <c r="A2" s="505"/>
      <c r="B2" s="505"/>
      <c r="C2" s="505"/>
      <c r="D2" s="505"/>
      <c r="E2" s="505"/>
      <c r="F2" s="505"/>
      <c r="G2" s="505"/>
      <c r="H2" s="505"/>
      <c r="I2" s="505"/>
    </row>
    <row r="3" spans="1:9" ht="18.75" customHeight="1" x14ac:dyDescent="0.25">
      <c r="A3" s="505"/>
      <c r="B3" s="505"/>
      <c r="C3" s="505"/>
      <c r="D3" s="505"/>
      <c r="E3" s="505"/>
      <c r="F3" s="505"/>
      <c r="G3" s="505"/>
      <c r="H3" s="505"/>
      <c r="I3" s="505"/>
    </row>
    <row r="4" spans="1:9" ht="18.75" customHeight="1" x14ac:dyDescent="0.25">
      <c r="A4" s="505"/>
      <c r="B4" s="505"/>
      <c r="C4" s="505"/>
      <c r="D4" s="505"/>
      <c r="E4" s="505"/>
      <c r="F4" s="505"/>
      <c r="G4" s="505"/>
      <c r="H4" s="505"/>
      <c r="I4" s="505"/>
    </row>
    <row r="5" spans="1:9" ht="18.75" customHeight="1" x14ac:dyDescent="0.25">
      <c r="A5" s="505"/>
      <c r="B5" s="505"/>
      <c r="C5" s="505"/>
      <c r="D5" s="505"/>
      <c r="E5" s="505"/>
      <c r="F5" s="505"/>
      <c r="G5" s="505"/>
      <c r="H5" s="505"/>
      <c r="I5" s="505"/>
    </row>
    <row r="6" spans="1:9" ht="18.75" customHeight="1" x14ac:dyDescent="0.25">
      <c r="A6" s="505"/>
      <c r="B6" s="505"/>
      <c r="C6" s="505"/>
      <c r="D6" s="505"/>
      <c r="E6" s="505"/>
      <c r="F6" s="505"/>
      <c r="G6" s="505"/>
      <c r="H6" s="505"/>
      <c r="I6" s="505"/>
    </row>
    <row r="7" spans="1:9" ht="18.75" customHeight="1" x14ac:dyDescent="0.25">
      <c r="A7" s="505"/>
      <c r="B7" s="505"/>
      <c r="C7" s="505"/>
      <c r="D7" s="505"/>
      <c r="E7" s="505"/>
      <c r="F7" s="505"/>
      <c r="G7" s="505"/>
      <c r="H7" s="505"/>
      <c r="I7" s="505"/>
    </row>
    <row r="8" spans="1:9" x14ac:dyDescent="0.25">
      <c r="A8" s="506" t="s">
        <v>46</v>
      </c>
      <c r="B8" s="506"/>
      <c r="C8" s="506"/>
      <c r="D8" s="506"/>
      <c r="E8" s="506"/>
      <c r="F8" s="506"/>
      <c r="G8" s="506"/>
      <c r="H8" s="506"/>
      <c r="I8" s="506"/>
    </row>
    <row r="9" spans="1:9" x14ac:dyDescent="0.25">
      <c r="A9" s="506"/>
      <c r="B9" s="506"/>
      <c r="C9" s="506"/>
      <c r="D9" s="506"/>
      <c r="E9" s="506"/>
      <c r="F9" s="506"/>
      <c r="G9" s="506"/>
      <c r="H9" s="506"/>
      <c r="I9" s="506"/>
    </row>
    <row r="10" spans="1:9" x14ac:dyDescent="0.25">
      <c r="A10" s="506"/>
      <c r="B10" s="506"/>
      <c r="C10" s="506"/>
      <c r="D10" s="506"/>
      <c r="E10" s="506"/>
      <c r="F10" s="506"/>
      <c r="G10" s="506"/>
      <c r="H10" s="506"/>
      <c r="I10" s="506"/>
    </row>
    <row r="11" spans="1:9" x14ac:dyDescent="0.25">
      <c r="A11" s="506"/>
      <c r="B11" s="506"/>
      <c r="C11" s="506"/>
      <c r="D11" s="506"/>
      <c r="E11" s="506"/>
      <c r="F11" s="506"/>
      <c r="G11" s="506"/>
      <c r="H11" s="506"/>
      <c r="I11" s="506"/>
    </row>
    <row r="12" spans="1:9" x14ac:dyDescent="0.25">
      <c r="A12" s="506"/>
      <c r="B12" s="506"/>
      <c r="C12" s="506"/>
      <c r="D12" s="506"/>
      <c r="E12" s="506"/>
      <c r="F12" s="506"/>
      <c r="G12" s="506"/>
      <c r="H12" s="506"/>
      <c r="I12" s="506"/>
    </row>
    <row r="13" spans="1:9" x14ac:dyDescent="0.25">
      <c r="A13" s="506"/>
      <c r="B13" s="506"/>
      <c r="C13" s="506"/>
      <c r="D13" s="506"/>
      <c r="E13" s="506"/>
      <c r="F13" s="506"/>
      <c r="G13" s="506"/>
      <c r="H13" s="506"/>
      <c r="I13" s="506"/>
    </row>
    <row r="14" spans="1:9" x14ac:dyDescent="0.25">
      <c r="A14" s="506"/>
      <c r="B14" s="506"/>
      <c r="C14" s="506"/>
      <c r="D14" s="506"/>
      <c r="E14" s="506"/>
      <c r="F14" s="506"/>
      <c r="G14" s="506"/>
      <c r="H14" s="506"/>
      <c r="I14" s="506"/>
    </row>
    <row r="15" spans="1:9" ht="19.5" customHeight="1" x14ac:dyDescent="0.3">
      <c r="A15" s="98"/>
    </row>
    <row r="16" spans="1:9" ht="19.5" customHeight="1" x14ac:dyDescent="0.3">
      <c r="A16" s="478" t="s">
        <v>31</v>
      </c>
      <c r="B16" s="479"/>
      <c r="C16" s="479"/>
      <c r="D16" s="479"/>
      <c r="E16" s="479"/>
      <c r="F16" s="479"/>
      <c r="G16" s="479"/>
      <c r="H16" s="480"/>
    </row>
    <row r="17" spans="1:14" ht="20.25" customHeight="1" x14ac:dyDescent="0.25">
      <c r="A17" s="481" t="s">
        <v>47</v>
      </c>
      <c r="B17" s="481"/>
      <c r="C17" s="481"/>
      <c r="D17" s="481"/>
      <c r="E17" s="481"/>
      <c r="F17" s="481"/>
      <c r="G17" s="481"/>
      <c r="H17" s="481"/>
    </row>
    <row r="18" spans="1:14" ht="26.25" customHeight="1" x14ac:dyDescent="0.4">
      <c r="A18" s="100" t="s">
        <v>33</v>
      </c>
      <c r="B18" s="482" t="s">
        <v>5</v>
      </c>
      <c r="C18" s="482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77" t="s">
        <v>125</v>
      </c>
      <c r="C20" s="47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77" t="s">
        <v>11</v>
      </c>
      <c r="C21" s="477"/>
      <c r="D21" s="477"/>
      <c r="E21" s="477"/>
      <c r="F21" s="477"/>
      <c r="G21" s="477"/>
      <c r="H21" s="477"/>
      <c r="I21" s="104"/>
    </row>
    <row r="22" spans="1:14" ht="26.25" customHeight="1" x14ac:dyDescent="0.4">
      <c r="A22" s="100" t="s">
        <v>37</v>
      </c>
      <c r="B22" s="105">
        <v>42489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42492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7" t="s">
        <v>125</v>
      </c>
      <c r="C26" s="477"/>
    </row>
    <row r="27" spans="1:14" ht="26.25" customHeight="1" x14ac:dyDescent="0.4">
      <c r="A27" s="109" t="s">
        <v>48</v>
      </c>
      <c r="B27" s="483" t="s">
        <v>126</v>
      </c>
      <c r="C27" s="483"/>
    </row>
    <row r="28" spans="1:14" ht="27" customHeight="1" x14ac:dyDescent="0.4">
      <c r="A28" s="109" t="s">
        <v>6</v>
      </c>
      <c r="B28" s="110">
        <v>101.74</v>
      </c>
    </row>
    <row r="29" spans="1:14" s="14" customFormat="1" ht="27" customHeight="1" x14ac:dyDescent="0.4">
      <c r="A29" s="109" t="s">
        <v>49</v>
      </c>
      <c r="B29" s="111">
        <v>0</v>
      </c>
      <c r="C29" s="484" t="s">
        <v>50</v>
      </c>
      <c r="D29" s="485"/>
      <c r="E29" s="485"/>
      <c r="F29" s="485"/>
      <c r="G29" s="48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7" t="s">
        <v>53</v>
      </c>
      <c r="D31" s="488"/>
      <c r="E31" s="488"/>
      <c r="F31" s="488"/>
      <c r="G31" s="488"/>
      <c r="H31" s="48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7" t="s">
        <v>55</v>
      </c>
      <c r="D32" s="488"/>
      <c r="E32" s="488"/>
      <c r="F32" s="488"/>
      <c r="G32" s="488"/>
      <c r="H32" s="48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490" t="s">
        <v>59</v>
      </c>
      <c r="E36" s="491"/>
      <c r="F36" s="490" t="s">
        <v>60</v>
      </c>
      <c r="G36" s="49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40308545</v>
      </c>
      <c r="E38" s="133">
        <f>IF(ISBLANK(D38),"-",$D$48/$D$45*D38)</f>
        <v>38893165.658381857</v>
      </c>
      <c r="F38" s="132">
        <v>44578167</v>
      </c>
      <c r="G38" s="134">
        <f>IF(ISBLANK(F38),"-",$D$48/$F$45*F38)</f>
        <v>38122771.946780324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40171788</v>
      </c>
      <c r="E39" s="138">
        <f>IF(ISBLANK(D39),"-",$D$48/$D$45*D39)</f>
        <v>38761210.693102323</v>
      </c>
      <c r="F39" s="137">
        <v>44871261</v>
      </c>
      <c r="G39" s="139">
        <f>IF(ISBLANK(F39),"-",$D$48/$F$45*F39)</f>
        <v>38373422.802859031</v>
      </c>
      <c r="I39" s="494">
        <f>ABS((F43/D43*D42)-F42)/D42</f>
        <v>1.8152556901570666E-2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40520475</v>
      </c>
      <c r="E40" s="138">
        <f>IF(ISBLANK(D40),"-",$D$48/$D$45*D40)</f>
        <v>39097654.026740991</v>
      </c>
      <c r="F40" s="137">
        <v>44875952</v>
      </c>
      <c r="G40" s="139">
        <f>IF(ISBLANK(F40),"-",$D$48/$F$45*F40)</f>
        <v>38377434.495919503</v>
      </c>
      <c r="I40" s="49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40333602.666666664</v>
      </c>
      <c r="E42" s="148">
        <f>AVERAGE(E38:E41)</f>
        <v>38917343.459408395</v>
      </c>
      <c r="F42" s="147">
        <f>AVERAGE(F38:F41)</f>
        <v>44775126.666666664</v>
      </c>
      <c r="G42" s="149">
        <f>AVERAGE(G38:G41)</f>
        <v>38291209.748519622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15.28</v>
      </c>
      <c r="E43" s="140"/>
      <c r="F43" s="152">
        <v>17.239999999999998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15.28</v>
      </c>
      <c r="E44" s="155"/>
      <c r="F44" s="154">
        <f>F43*$B$34</f>
        <v>17.239999999999998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15.545871999999999</v>
      </c>
      <c r="E45" s="158"/>
      <c r="F45" s="157">
        <f>F44*$B$30/100</f>
        <v>17.539975999999996</v>
      </c>
      <c r="H45" s="150"/>
    </row>
    <row r="46" spans="1:14" ht="19.5" customHeight="1" x14ac:dyDescent="0.3">
      <c r="A46" s="495" t="s">
        <v>78</v>
      </c>
      <c r="B46" s="496"/>
      <c r="C46" s="153" t="s">
        <v>79</v>
      </c>
      <c r="D46" s="159">
        <f>D45/$B$45</f>
        <v>0.15545871999999999</v>
      </c>
      <c r="E46" s="160"/>
      <c r="F46" s="161">
        <f>F45/$B$45</f>
        <v>0.17539975999999996</v>
      </c>
      <c r="H46" s="150"/>
    </row>
    <row r="47" spans="1:14" ht="27" customHeight="1" x14ac:dyDescent="0.4">
      <c r="A47" s="497"/>
      <c r="B47" s="498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38604276.603964008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9.6096291897633801E-3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contains:Lamivudine 150 mg &amp; Zidovudine 300 mg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 xml:space="preserve">LAMIVUDINE  </v>
      </c>
      <c r="H56" s="179"/>
    </row>
    <row r="57" spans="1:12" ht="18.75" x14ac:dyDescent="0.3">
      <c r="A57" s="176" t="s">
        <v>88</v>
      </c>
      <c r="B57" s="268">
        <f>Uniformity!C46</f>
        <v>762.61900000000003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499" t="s">
        <v>94</v>
      </c>
      <c r="D60" s="502">
        <v>760.66</v>
      </c>
      <c r="E60" s="182">
        <v>1</v>
      </c>
      <c r="F60" s="183">
        <v>36019628</v>
      </c>
      <c r="G60" s="269">
        <f>IF(ISBLANK(F60),"-",(F60/$D$50*$D$47*$B$68)*($B$57/$D$60))</f>
        <v>140.31758634743815</v>
      </c>
      <c r="H60" s="184">
        <f t="shared" ref="H60:H71" si="0">IF(ISBLANK(F60),"-",G60/$B$56)</f>
        <v>0.93545057564958767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500"/>
      <c r="D61" s="503"/>
      <c r="E61" s="185">
        <v>2</v>
      </c>
      <c r="F61" s="137">
        <v>35905173</v>
      </c>
      <c r="G61" s="270">
        <f>IF(ISBLANK(F61),"-",(F61/$D$50*$D$47*$B$68)*($B$57/$D$60))</f>
        <v>139.87171696351791</v>
      </c>
      <c r="H61" s="186">
        <f t="shared" si="0"/>
        <v>0.93247811309011941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0"/>
      <c r="D62" s="503"/>
      <c r="E62" s="185">
        <v>3</v>
      </c>
      <c r="F62" s="187">
        <v>36415823</v>
      </c>
      <c r="G62" s="270">
        <f>IF(ISBLANK(F62),"-",(F62/$D$50*$D$47*$B$68)*($B$57/$D$60))</f>
        <v>141.86099834833175</v>
      </c>
      <c r="H62" s="186">
        <f t="shared" si="0"/>
        <v>0.94573998898887834</v>
      </c>
      <c r="L62" s="112"/>
    </row>
    <row r="63" spans="1:12" ht="27" customHeight="1" x14ac:dyDescent="0.4">
      <c r="A63" s="124" t="s">
        <v>97</v>
      </c>
      <c r="B63" s="125">
        <v>1</v>
      </c>
      <c r="C63" s="501"/>
      <c r="D63" s="504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9" t="s">
        <v>99</v>
      </c>
      <c r="D64" s="502">
        <v>763</v>
      </c>
      <c r="E64" s="182">
        <v>1</v>
      </c>
      <c r="F64" s="183">
        <v>37067202</v>
      </c>
      <c r="G64" s="271">
        <f>IF(ISBLANK(F64),"-",(F64/$D$50*$D$47*$B$68)*($B$57/$D$64))</f>
        <v>143.95565445835686</v>
      </c>
      <c r="H64" s="190">
        <f t="shared" si="0"/>
        <v>0.95970436305571238</v>
      </c>
    </row>
    <row r="65" spans="1:8" ht="26.25" customHeight="1" x14ac:dyDescent="0.4">
      <c r="A65" s="124" t="s">
        <v>100</v>
      </c>
      <c r="B65" s="125">
        <v>1</v>
      </c>
      <c r="C65" s="500"/>
      <c r="D65" s="503"/>
      <c r="E65" s="185">
        <v>2</v>
      </c>
      <c r="F65" s="137">
        <v>36649247</v>
      </c>
      <c r="G65" s="272">
        <f>IF(ISBLANK(F65),"-",(F65/$D$50*$D$47*$B$68)*($B$57/$D$64))</f>
        <v>142.33246785907852</v>
      </c>
      <c r="H65" s="191">
        <f t="shared" si="0"/>
        <v>0.94888311906052347</v>
      </c>
    </row>
    <row r="66" spans="1:8" ht="26.25" customHeight="1" x14ac:dyDescent="0.4">
      <c r="A66" s="124" t="s">
        <v>101</v>
      </c>
      <c r="B66" s="125">
        <v>1</v>
      </c>
      <c r="C66" s="500"/>
      <c r="D66" s="503"/>
      <c r="E66" s="185">
        <v>3</v>
      </c>
      <c r="F66" s="137">
        <v>37004644</v>
      </c>
      <c r="G66" s="272">
        <f>IF(ISBLANK(F66),"-",(F66/$D$50*$D$47*$B$68)*($B$57/$D$64))</f>
        <v>143.71270173072432</v>
      </c>
      <c r="H66" s="191">
        <f t="shared" si="0"/>
        <v>0.95808467820482879</v>
      </c>
    </row>
    <row r="67" spans="1:8" ht="27" customHeight="1" x14ac:dyDescent="0.4">
      <c r="A67" s="124" t="s">
        <v>102</v>
      </c>
      <c r="B67" s="125">
        <v>1</v>
      </c>
      <c r="C67" s="501"/>
      <c r="D67" s="504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499" t="s">
        <v>104</v>
      </c>
      <c r="D68" s="502">
        <v>763.03</v>
      </c>
      <c r="E68" s="182">
        <v>1</v>
      </c>
      <c r="F68" s="183">
        <v>37956507</v>
      </c>
      <c r="G68" s="271">
        <f>IF(ISBLANK(F68),"-",(F68/$D$50*$D$47*$B$68)*($B$57/$D$68))</f>
        <v>147.403598909257</v>
      </c>
      <c r="H68" s="186">
        <f t="shared" si="0"/>
        <v>0.98269065939504663</v>
      </c>
    </row>
    <row r="69" spans="1:8" ht="27" customHeight="1" x14ac:dyDescent="0.4">
      <c r="A69" s="172" t="s">
        <v>105</v>
      </c>
      <c r="B69" s="194">
        <f>(D47*B68)/B56*B57</f>
        <v>762.61900000000003</v>
      </c>
      <c r="C69" s="500"/>
      <c r="D69" s="503"/>
      <c r="E69" s="185">
        <v>2</v>
      </c>
      <c r="F69" s="137">
        <v>37625990</v>
      </c>
      <c r="G69" s="272">
        <f>IF(ISBLANK(F69),"-",(F69/$D$50*$D$47*$B$68)*($B$57/$D$68))</f>
        <v>146.12004045903683</v>
      </c>
      <c r="H69" s="186">
        <f t="shared" si="0"/>
        <v>0.97413360306024555</v>
      </c>
    </row>
    <row r="70" spans="1:8" ht="26.25" customHeight="1" x14ac:dyDescent="0.4">
      <c r="A70" s="512" t="s">
        <v>78</v>
      </c>
      <c r="B70" s="513"/>
      <c r="C70" s="500"/>
      <c r="D70" s="503"/>
      <c r="E70" s="185">
        <v>3</v>
      </c>
      <c r="F70" s="137">
        <v>37930536</v>
      </c>
      <c r="G70" s="272">
        <f>IF(ISBLANK(F70),"-",(F70/$D$50*$D$47*$B$68)*($B$57/$D$68))</f>
        <v>147.3027408701526</v>
      </c>
      <c r="H70" s="186">
        <f t="shared" si="0"/>
        <v>0.98201827246768403</v>
      </c>
    </row>
    <row r="71" spans="1:8" ht="27" customHeight="1" x14ac:dyDescent="0.4">
      <c r="A71" s="514"/>
      <c r="B71" s="515"/>
      <c r="C71" s="511"/>
      <c r="D71" s="504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143.65305621621044</v>
      </c>
      <c r="H72" s="199">
        <f>AVERAGE(H60:H71)</f>
        <v>0.95768704144140293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1.9681171703890169E-2</v>
      </c>
      <c r="H73" s="274">
        <f>STDEV(H60:H71)/H72</f>
        <v>1.9681171703890166E-2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507" t="str">
        <f>B20</f>
        <v xml:space="preserve">LAMIVUDINE  </v>
      </c>
      <c r="D76" s="507"/>
      <c r="E76" s="205" t="s">
        <v>108</v>
      </c>
      <c r="F76" s="205"/>
      <c r="G76" s="206">
        <f>H72</f>
        <v>0.95768704144140293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3" t="str">
        <f>B26</f>
        <v xml:space="preserve">LAMIVUDINE  </v>
      </c>
      <c r="C79" s="493"/>
    </row>
    <row r="80" spans="1:8" ht="26.25" customHeight="1" x14ac:dyDescent="0.4">
      <c r="A80" s="109" t="s">
        <v>48</v>
      </c>
      <c r="B80" s="493" t="str">
        <f>B27</f>
        <v>L3-9</v>
      </c>
      <c r="C80" s="493"/>
    </row>
    <row r="81" spans="1:12" ht="27" customHeight="1" x14ac:dyDescent="0.4">
      <c r="A81" s="109" t="s">
        <v>6</v>
      </c>
      <c r="B81" s="208">
        <v>101.74</v>
      </c>
    </row>
    <row r="82" spans="1:12" s="14" customFormat="1" ht="27" customHeight="1" x14ac:dyDescent="0.4">
      <c r="A82" s="109" t="s">
        <v>49</v>
      </c>
      <c r="B82" s="111">
        <v>0</v>
      </c>
      <c r="C82" s="484" t="s">
        <v>50</v>
      </c>
      <c r="D82" s="485"/>
      <c r="E82" s="485"/>
      <c r="F82" s="485"/>
      <c r="G82" s="48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7" t="s">
        <v>111</v>
      </c>
      <c r="D84" s="488"/>
      <c r="E84" s="488"/>
      <c r="F84" s="488"/>
      <c r="G84" s="488"/>
      <c r="H84" s="48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7" t="s">
        <v>112</v>
      </c>
      <c r="D85" s="488"/>
      <c r="E85" s="488"/>
      <c r="F85" s="488"/>
      <c r="G85" s="488"/>
      <c r="H85" s="48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490" t="s">
        <v>60</v>
      </c>
      <c r="G89" s="492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40308545</v>
      </c>
      <c r="E91" s="133">
        <f>IF(ISBLANK(D91),"-",$D$101/$D$98*D91)</f>
        <v>43214628.509313159</v>
      </c>
      <c r="F91" s="132">
        <v>44578167</v>
      </c>
      <c r="G91" s="134">
        <f>IF(ISBLANK(F91),"-",$D$101/$F$98*F91)</f>
        <v>42358635.496422581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40171788</v>
      </c>
      <c r="E92" s="138">
        <f>IF(ISBLANK(D92),"-",$D$101/$D$98*D92)</f>
        <v>43068011.881224796</v>
      </c>
      <c r="F92" s="137">
        <v>44871261</v>
      </c>
      <c r="G92" s="139">
        <f>IF(ISBLANK(F92),"-",$D$101/$F$98*F92)</f>
        <v>42637136.447621144</v>
      </c>
      <c r="I92" s="494">
        <f>ABS((F96/D96*D95)-F95)/D95</f>
        <v>1.8152556901570666E-2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40520475</v>
      </c>
      <c r="E93" s="138">
        <f>IF(ISBLANK(D93),"-",$D$101/$D$98*D93)</f>
        <v>43441837.807489984</v>
      </c>
      <c r="F93" s="137">
        <v>44875952</v>
      </c>
      <c r="G93" s="139">
        <f>IF(ISBLANK(F93),"-",$D$101/$F$98*F93)</f>
        <v>42641593.884355001</v>
      </c>
      <c r="I93" s="494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40333602.666666664</v>
      </c>
      <c r="E95" s="148">
        <f>AVERAGE(E91:E94)</f>
        <v>43241492.732675977</v>
      </c>
      <c r="F95" s="218">
        <f>AVERAGE(F91:F94)</f>
        <v>44775126.666666664</v>
      </c>
      <c r="G95" s="219">
        <f>AVERAGE(G91:G94)</f>
        <v>42545788.609466247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15.28</v>
      </c>
      <c r="E96" s="140"/>
      <c r="F96" s="152">
        <v>17.239999999999998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15.28</v>
      </c>
      <c r="E97" s="155"/>
      <c r="F97" s="154">
        <f>F96*$B$87</f>
        <v>17.239999999999998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15.545871999999999</v>
      </c>
      <c r="E98" s="158"/>
      <c r="F98" s="157">
        <f>F97*$B$83/100</f>
        <v>17.539975999999996</v>
      </c>
    </row>
    <row r="99" spans="1:10" ht="19.5" customHeight="1" x14ac:dyDescent="0.3">
      <c r="A99" s="495" t="s">
        <v>78</v>
      </c>
      <c r="B99" s="509"/>
      <c r="C99" s="222" t="s">
        <v>116</v>
      </c>
      <c r="D99" s="226">
        <f>D98/$B$98</f>
        <v>0.15545871999999999</v>
      </c>
      <c r="E99" s="158"/>
      <c r="F99" s="161">
        <f>F98/$B$98</f>
        <v>0.17539975999999996</v>
      </c>
      <c r="G99" s="227"/>
      <c r="H99" s="150"/>
    </row>
    <row r="100" spans="1:10" ht="19.5" customHeight="1" x14ac:dyDescent="0.3">
      <c r="A100" s="497"/>
      <c r="B100" s="510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42893640.671071112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9.6096291897632899E-3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41251296</v>
      </c>
      <c r="E108" s="275">
        <f t="shared" ref="E108:E113" si="1">IF(ISBLANK(D108),"-",D108/$D$103*$D$100*$B$116)</f>
        <v>144.25668474845003</v>
      </c>
      <c r="F108" s="245">
        <f t="shared" ref="F108:F113" si="2">IF(ISBLANK(D108), "-", E108/$B$56)</f>
        <v>0.96171123165633354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42044334</v>
      </c>
      <c r="E109" s="276">
        <f t="shared" si="1"/>
        <v>147.02995598723828</v>
      </c>
      <c r="F109" s="246">
        <f t="shared" si="2"/>
        <v>0.9801997065815885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42542739</v>
      </c>
      <c r="E110" s="276">
        <f t="shared" si="1"/>
        <v>148.77288917804159</v>
      </c>
      <c r="F110" s="246">
        <f t="shared" si="2"/>
        <v>0.99181926118694397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41270159</v>
      </c>
      <c r="E111" s="276">
        <f t="shared" si="1"/>
        <v>144.32264907219903</v>
      </c>
      <c r="F111" s="246">
        <f t="shared" si="2"/>
        <v>0.96215099381466018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42575650</v>
      </c>
      <c r="E112" s="276">
        <f t="shared" si="1"/>
        <v>148.88797966518061</v>
      </c>
      <c r="F112" s="246">
        <f t="shared" si="2"/>
        <v>0.99258653110120409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43282906</v>
      </c>
      <c r="E113" s="277">
        <f t="shared" si="1"/>
        <v>151.3612693729379</v>
      </c>
      <c r="F113" s="249">
        <f t="shared" si="2"/>
        <v>1.0090751291529194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147.43857133734124</v>
      </c>
      <c r="F115" s="252">
        <f>AVERAGE(F108:F113)</f>
        <v>0.98292380891560827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1.9007688055128903E-2</v>
      </c>
      <c r="F116" s="254">
        <f>STDEV(F108:F113)/F115</f>
        <v>1.9007688055128927E-2</v>
      </c>
      <c r="I116" s="98"/>
    </row>
    <row r="117" spans="1:10" ht="27" customHeight="1" x14ac:dyDescent="0.4">
      <c r="A117" s="495" t="s">
        <v>78</v>
      </c>
      <c r="B117" s="496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97"/>
      <c r="B118" s="49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507" t="str">
        <f>B20</f>
        <v xml:space="preserve">LAMIVUDINE  </v>
      </c>
      <c r="D120" s="507"/>
      <c r="E120" s="205" t="s">
        <v>124</v>
      </c>
      <c r="F120" s="205"/>
      <c r="G120" s="206">
        <f>F115</f>
        <v>0.98292380891560827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508" t="s">
        <v>26</v>
      </c>
      <c r="C122" s="508"/>
      <c r="E122" s="211" t="s">
        <v>27</v>
      </c>
      <c r="F122" s="260"/>
      <c r="G122" s="508" t="s">
        <v>28</v>
      </c>
      <c r="H122" s="50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00" zoomScale="60" zoomScaleNormal="40" zoomScalePageLayoutView="50" workbookViewId="0">
      <selection activeCell="D64" sqref="D64:D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5" t="s">
        <v>45</v>
      </c>
      <c r="B1" s="505"/>
      <c r="C1" s="505"/>
      <c r="D1" s="505"/>
      <c r="E1" s="505"/>
      <c r="F1" s="505"/>
      <c r="G1" s="505"/>
      <c r="H1" s="505"/>
      <c r="I1" s="505"/>
    </row>
    <row r="2" spans="1:9" ht="18.75" customHeight="1" x14ac:dyDescent="0.25">
      <c r="A2" s="505"/>
      <c r="B2" s="505"/>
      <c r="C2" s="505"/>
      <c r="D2" s="505"/>
      <c r="E2" s="505"/>
      <c r="F2" s="505"/>
      <c r="G2" s="505"/>
      <c r="H2" s="505"/>
      <c r="I2" s="505"/>
    </row>
    <row r="3" spans="1:9" ht="18.75" customHeight="1" x14ac:dyDescent="0.25">
      <c r="A3" s="505"/>
      <c r="B3" s="505"/>
      <c r="C3" s="505"/>
      <c r="D3" s="505"/>
      <c r="E3" s="505"/>
      <c r="F3" s="505"/>
      <c r="G3" s="505"/>
      <c r="H3" s="505"/>
      <c r="I3" s="505"/>
    </row>
    <row r="4" spans="1:9" ht="18.75" customHeight="1" x14ac:dyDescent="0.25">
      <c r="A4" s="505"/>
      <c r="B4" s="505"/>
      <c r="C4" s="505"/>
      <c r="D4" s="505"/>
      <c r="E4" s="505"/>
      <c r="F4" s="505"/>
      <c r="G4" s="505"/>
      <c r="H4" s="505"/>
      <c r="I4" s="505"/>
    </row>
    <row r="5" spans="1:9" ht="18.75" customHeight="1" x14ac:dyDescent="0.25">
      <c r="A5" s="505"/>
      <c r="B5" s="505"/>
      <c r="C5" s="505"/>
      <c r="D5" s="505"/>
      <c r="E5" s="505"/>
      <c r="F5" s="505"/>
      <c r="G5" s="505"/>
      <c r="H5" s="505"/>
      <c r="I5" s="505"/>
    </row>
    <row r="6" spans="1:9" ht="18.75" customHeight="1" x14ac:dyDescent="0.25">
      <c r="A6" s="505"/>
      <c r="B6" s="505"/>
      <c r="C6" s="505"/>
      <c r="D6" s="505"/>
      <c r="E6" s="505"/>
      <c r="F6" s="505"/>
      <c r="G6" s="505"/>
      <c r="H6" s="505"/>
      <c r="I6" s="505"/>
    </row>
    <row r="7" spans="1:9" ht="18.75" customHeight="1" x14ac:dyDescent="0.25">
      <c r="A7" s="505"/>
      <c r="B7" s="505"/>
      <c r="C7" s="505"/>
      <c r="D7" s="505"/>
      <c r="E7" s="505"/>
      <c r="F7" s="505"/>
      <c r="G7" s="505"/>
      <c r="H7" s="505"/>
      <c r="I7" s="505"/>
    </row>
    <row r="8" spans="1:9" x14ac:dyDescent="0.25">
      <c r="A8" s="506" t="s">
        <v>46</v>
      </c>
      <c r="B8" s="506"/>
      <c r="C8" s="506"/>
      <c r="D8" s="506"/>
      <c r="E8" s="506"/>
      <c r="F8" s="506"/>
      <c r="G8" s="506"/>
      <c r="H8" s="506"/>
      <c r="I8" s="506"/>
    </row>
    <row r="9" spans="1:9" x14ac:dyDescent="0.25">
      <c r="A9" s="506"/>
      <c r="B9" s="506"/>
      <c r="C9" s="506"/>
      <c r="D9" s="506"/>
      <c r="E9" s="506"/>
      <c r="F9" s="506"/>
      <c r="G9" s="506"/>
      <c r="H9" s="506"/>
      <c r="I9" s="506"/>
    </row>
    <row r="10" spans="1:9" x14ac:dyDescent="0.25">
      <c r="A10" s="506"/>
      <c r="B10" s="506"/>
      <c r="C10" s="506"/>
      <c r="D10" s="506"/>
      <c r="E10" s="506"/>
      <c r="F10" s="506"/>
      <c r="G10" s="506"/>
      <c r="H10" s="506"/>
      <c r="I10" s="506"/>
    </row>
    <row r="11" spans="1:9" x14ac:dyDescent="0.25">
      <c r="A11" s="506"/>
      <c r="B11" s="506"/>
      <c r="C11" s="506"/>
      <c r="D11" s="506"/>
      <c r="E11" s="506"/>
      <c r="F11" s="506"/>
      <c r="G11" s="506"/>
      <c r="H11" s="506"/>
      <c r="I11" s="506"/>
    </row>
    <row r="12" spans="1:9" x14ac:dyDescent="0.25">
      <c r="A12" s="506"/>
      <c r="B12" s="506"/>
      <c r="C12" s="506"/>
      <c r="D12" s="506"/>
      <c r="E12" s="506"/>
      <c r="F12" s="506"/>
      <c r="G12" s="506"/>
      <c r="H12" s="506"/>
      <c r="I12" s="506"/>
    </row>
    <row r="13" spans="1:9" x14ac:dyDescent="0.25">
      <c r="A13" s="506"/>
      <c r="B13" s="506"/>
      <c r="C13" s="506"/>
      <c r="D13" s="506"/>
      <c r="E13" s="506"/>
      <c r="F13" s="506"/>
      <c r="G13" s="506"/>
      <c r="H13" s="506"/>
      <c r="I13" s="506"/>
    </row>
    <row r="14" spans="1:9" x14ac:dyDescent="0.25">
      <c r="A14" s="506"/>
      <c r="B14" s="506"/>
      <c r="C14" s="506"/>
      <c r="D14" s="506"/>
      <c r="E14" s="506"/>
      <c r="F14" s="506"/>
      <c r="G14" s="506"/>
      <c r="H14" s="506"/>
      <c r="I14" s="506"/>
    </row>
    <row r="15" spans="1:9" ht="19.5" customHeight="1" x14ac:dyDescent="0.3">
      <c r="A15" s="281"/>
    </row>
    <row r="16" spans="1:9" ht="19.5" customHeight="1" x14ac:dyDescent="0.3">
      <c r="A16" s="478" t="s">
        <v>31</v>
      </c>
      <c r="B16" s="479"/>
      <c r="C16" s="479"/>
      <c r="D16" s="479"/>
      <c r="E16" s="479"/>
      <c r="F16" s="479"/>
      <c r="G16" s="479"/>
      <c r="H16" s="480"/>
    </row>
    <row r="17" spans="1:14" ht="20.25" customHeight="1" x14ac:dyDescent="0.25">
      <c r="A17" s="481" t="s">
        <v>47</v>
      </c>
      <c r="B17" s="481"/>
      <c r="C17" s="481"/>
      <c r="D17" s="481"/>
      <c r="E17" s="481"/>
      <c r="F17" s="481"/>
      <c r="G17" s="481"/>
      <c r="H17" s="481"/>
    </row>
    <row r="18" spans="1:14" ht="26.25" customHeight="1" x14ac:dyDescent="0.4">
      <c r="A18" s="283" t="s">
        <v>33</v>
      </c>
      <c r="B18" s="482" t="s">
        <v>5</v>
      </c>
      <c r="C18" s="482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477" t="s">
        <v>127</v>
      </c>
      <c r="C20" s="477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477" t="s">
        <v>11</v>
      </c>
      <c r="C21" s="477"/>
      <c r="D21" s="477"/>
      <c r="E21" s="477"/>
      <c r="F21" s="477"/>
      <c r="G21" s="477"/>
      <c r="H21" s="477"/>
      <c r="I21" s="287"/>
    </row>
    <row r="22" spans="1:14" ht="26.25" customHeight="1" x14ac:dyDescent="0.4">
      <c r="A22" s="283" t="s">
        <v>37</v>
      </c>
      <c r="B22" s="288">
        <v>42489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>
        <v>42492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477" t="s">
        <v>127</v>
      </c>
      <c r="C26" s="477"/>
    </row>
    <row r="27" spans="1:14" ht="26.25" customHeight="1" x14ac:dyDescent="0.4">
      <c r="A27" s="292" t="s">
        <v>48</v>
      </c>
      <c r="B27" s="483" t="s">
        <v>128</v>
      </c>
      <c r="C27" s="483"/>
    </row>
    <row r="28" spans="1:14" ht="27" customHeight="1" x14ac:dyDescent="0.4">
      <c r="A28" s="292" t="s">
        <v>6</v>
      </c>
      <c r="B28" s="293">
        <v>99.4</v>
      </c>
    </row>
    <row r="29" spans="1:14" s="14" customFormat="1" ht="27" customHeight="1" x14ac:dyDescent="0.4">
      <c r="A29" s="292" t="s">
        <v>49</v>
      </c>
      <c r="B29" s="294">
        <v>0</v>
      </c>
      <c r="C29" s="484" t="s">
        <v>50</v>
      </c>
      <c r="D29" s="485"/>
      <c r="E29" s="485"/>
      <c r="F29" s="485"/>
      <c r="G29" s="486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99.4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487" t="s">
        <v>53</v>
      </c>
      <c r="D31" s="488"/>
      <c r="E31" s="488"/>
      <c r="F31" s="488"/>
      <c r="G31" s="488"/>
      <c r="H31" s="489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487" t="s">
        <v>55</v>
      </c>
      <c r="D32" s="488"/>
      <c r="E32" s="488"/>
      <c r="F32" s="488"/>
      <c r="G32" s="488"/>
      <c r="H32" s="489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20</v>
      </c>
      <c r="C36" s="282"/>
      <c r="D36" s="490" t="s">
        <v>59</v>
      </c>
      <c r="E36" s="491"/>
      <c r="F36" s="490" t="s">
        <v>60</v>
      </c>
      <c r="G36" s="492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4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20</v>
      </c>
      <c r="C38" s="314">
        <v>1</v>
      </c>
      <c r="D38" s="315">
        <v>73841241</v>
      </c>
      <c r="E38" s="316">
        <f>IF(ISBLANK(D38),"-",$D$48/$D$45*D38)</f>
        <v>70952208.955740169</v>
      </c>
      <c r="F38" s="315">
        <v>68186027</v>
      </c>
      <c r="G38" s="317">
        <f>IF(ISBLANK(F38),"-",$D$48/$F$45*F38)</f>
        <v>69760284.077345431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73432588</v>
      </c>
      <c r="E39" s="321">
        <f>IF(ISBLANK(D39),"-",$D$48/$D$45*D39)</f>
        <v>70559544.468338206</v>
      </c>
      <c r="F39" s="320">
        <v>68520391</v>
      </c>
      <c r="G39" s="322">
        <f>IF(ISBLANK(F39),"-",$D$48/$F$45*F39)</f>
        <v>70102367.76591754</v>
      </c>
      <c r="I39" s="494">
        <f>ABS((F43/D43*D42)-F42)/D42</f>
        <v>1.2042400359004925E-2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74059505</v>
      </c>
      <c r="E40" s="321">
        <f>IF(ISBLANK(D40),"-",$D$48/$D$45*D40)</f>
        <v>71161933.395982385</v>
      </c>
      <c r="F40" s="320">
        <v>68502548</v>
      </c>
      <c r="G40" s="322">
        <f>IF(ISBLANK(F40),"-",$D$48/$F$45*F40)</f>
        <v>70084112.812468037</v>
      </c>
      <c r="I40" s="494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73777778</v>
      </c>
      <c r="E42" s="331">
        <f>AVERAGE(E38:E41)</f>
        <v>70891228.940020248</v>
      </c>
      <c r="F42" s="330">
        <f>AVERAGE(F38:F41)</f>
        <v>68402988.666666672</v>
      </c>
      <c r="G42" s="332">
        <f>AVERAGE(G38:G41)</f>
        <v>69982254.885243669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31.41</v>
      </c>
      <c r="E43" s="323"/>
      <c r="F43" s="335">
        <v>29.5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31.41</v>
      </c>
      <c r="E44" s="338"/>
      <c r="F44" s="337">
        <f>F43*$B$34</f>
        <v>29.5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100</v>
      </c>
      <c r="C45" s="336" t="s">
        <v>77</v>
      </c>
      <c r="D45" s="340">
        <f>D44*$B$30/100</f>
        <v>31.221540000000001</v>
      </c>
      <c r="E45" s="341"/>
      <c r="F45" s="340">
        <f>F44*$B$30/100</f>
        <v>29.323</v>
      </c>
      <c r="H45" s="333"/>
    </row>
    <row r="46" spans="1:14" ht="19.5" customHeight="1" x14ac:dyDescent="0.3">
      <c r="A46" s="495" t="s">
        <v>78</v>
      </c>
      <c r="B46" s="496"/>
      <c r="C46" s="336" t="s">
        <v>79</v>
      </c>
      <c r="D46" s="342">
        <f>D45/$B$45</f>
        <v>0.31221540000000003</v>
      </c>
      <c r="E46" s="343"/>
      <c r="F46" s="344">
        <f>F45/$B$45</f>
        <v>0.29322999999999999</v>
      </c>
      <c r="H46" s="333"/>
    </row>
    <row r="47" spans="1:14" ht="27" customHeight="1" x14ac:dyDescent="0.4">
      <c r="A47" s="497"/>
      <c r="B47" s="498"/>
      <c r="C47" s="345" t="s">
        <v>80</v>
      </c>
      <c r="D47" s="346">
        <v>0.3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30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30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70436741.912631974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7.7772267877806566E-3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Each tablet contains:Lamivudine 150 mg &amp; Zidovudine 300 mg</v>
      </c>
    </row>
    <row r="56" spans="1:12" ht="26.25" customHeight="1" x14ac:dyDescent="0.4">
      <c r="A56" s="360" t="s">
        <v>87</v>
      </c>
      <c r="B56" s="361">
        <v>300</v>
      </c>
      <c r="C56" s="282" t="str">
        <f>B20</f>
        <v xml:space="preserve"> ZIDOVUDINE </v>
      </c>
      <c r="H56" s="362"/>
    </row>
    <row r="57" spans="1:12" ht="18.75" x14ac:dyDescent="0.3">
      <c r="A57" s="359" t="s">
        <v>88</v>
      </c>
      <c r="B57" s="451">
        <f>Uniformity!C46</f>
        <v>762.61900000000003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5</v>
      </c>
      <c r="C60" s="499" t="s">
        <v>94</v>
      </c>
      <c r="D60" s="502">
        <v>760.66</v>
      </c>
      <c r="E60" s="365">
        <v>1</v>
      </c>
      <c r="F60" s="366">
        <v>66194689</v>
      </c>
      <c r="G60" s="452">
        <f>IF(ISBLANK(F60),"-",(F60/$D$50*$D$47*$B$68)*($B$57/$D$60))</f>
        <v>282.65858700625972</v>
      </c>
      <c r="H60" s="367">
        <f t="shared" ref="H60:H71" si="0">IF(ISBLANK(F60),"-",G60/$B$56)</f>
        <v>0.94219529002086577</v>
      </c>
      <c r="L60" s="295"/>
    </row>
    <row r="61" spans="1:12" s="14" customFormat="1" ht="26.25" customHeight="1" x14ac:dyDescent="0.4">
      <c r="A61" s="307" t="s">
        <v>95</v>
      </c>
      <c r="B61" s="308">
        <v>50</v>
      </c>
      <c r="C61" s="500"/>
      <c r="D61" s="503"/>
      <c r="E61" s="368">
        <v>2</v>
      </c>
      <c r="F61" s="320">
        <v>65988817</v>
      </c>
      <c r="G61" s="453">
        <f>IF(ISBLANK(F61),"-",(F61/$D$50*$D$47*$B$68)*($B$57/$D$60))</f>
        <v>281.77949097146831</v>
      </c>
      <c r="H61" s="369">
        <f t="shared" si="0"/>
        <v>0.93926496990489439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500"/>
      <c r="D62" s="503"/>
      <c r="E62" s="368">
        <v>3</v>
      </c>
      <c r="F62" s="370">
        <v>66974139</v>
      </c>
      <c r="G62" s="453">
        <f>IF(ISBLANK(F62),"-",(F62/$D$50*$D$47*$B$68)*($B$57/$D$60))</f>
        <v>285.98692405218242</v>
      </c>
      <c r="H62" s="369">
        <f t="shared" si="0"/>
        <v>0.95328974684060808</v>
      </c>
      <c r="L62" s="295"/>
    </row>
    <row r="63" spans="1:12" ht="27" customHeight="1" x14ac:dyDescent="0.4">
      <c r="A63" s="307" t="s">
        <v>97</v>
      </c>
      <c r="B63" s="308">
        <v>1</v>
      </c>
      <c r="C63" s="501"/>
      <c r="D63" s="504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499" t="s">
        <v>99</v>
      </c>
      <c r="D64" s="502">
        <v>763</v>
      </c>
      <c r="E64" s="365">
        <v>1</v>
      </c>
      <c r="F64" s="366">
        <v>67817161</v>
      </c>
      <c r="G64" s="454">
        <f>IF(ISBLANK(F64),"-",(F64/$D$50*$D$47*$B$68)*($B$57/$D$64))</f>
        <v>288.69860396739193</v>
      </c>
      <c r="H64" s="373">
        <f t="shared" si="0"/>
        <v>0.96232867989130644</v>
      </c>
    </row>
    <row r="65" spans="1:8" ht="26.25" customHeight="1" x14ac:dyDescent="0.4">
      <c r="A65" s="307" t="s">
        <v>100</v>
      </c>
      <c r="B65" s="308">
        <v>1</v>
      </c>
      <c r="C65" s="500"/>
      <c r="D65" s="503"/>
      <c r="E65" s="368">
        <v>2</v>
      </c>
      <c r="F65" s="320">
        <v>67053096</v>
      </c>
      <c r="G65" s="455">
        <f>IF(ISBLANK(F65),"-",(F65/$D$50*$D$47*$B$68)*($B$57/$D$64))</f>
        <v>285.44596856379036</v>
      </c>
      <c r="H65" s="374">
        <f t="shared" si="0"/>
        <v>0.95148656187930125</v>
      </c>
    </row>
    <row r="66" spans="1:8" ht="26.25" customHeight="1" x14ac:dyDescent="0.4">
      <c r="A66" s="307" t="s">
        <v>101</v>
      </c>
      <c r="B66" s="308">
        <v>1</v>
      </c>
      <c r="C66" s="500"/>
      <c r="D66" s="503"/>
      <c r="E66" s="368">
        <v>3</v>
      </c>
      <c r="F66" s="320">
        <v>67733945</v>
      </c>
      <c r="G66" s="455">
        <f>IF(ISBLANK(F66),"-",(F66/$D$50*$D$47*$B$68)*($B$57/$D$64))</f>
        <v>288.34435229018374</v>
      </c>
      <c r="H66" s="374">
        <f t="shared" si="0"/>
        <v>0.96114784096727912</v>
      </c>
    </row>
    <row r="67" spans="1:8" ht="27" customHeight="1" x14ac:dyDescent="0.4">
      <c r="A67" s="307" t="s">
        <v>102</v>
      </c>
      <c r="B67" s="308">
        <v>1</v>
      </c>
      <c r="C67" s="501"/>
      <c r="D67" s="504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1000</v>
      </c>
      <c r="C68" s="499" t="s">
        <v>104</v>
      </c>
      <c r="D68" s="502">
        <v>763.03</v>
      </c>
      <c r="E68" s="365">
        <v>1</v>
      </c>
      <c r="F68" s="366">
        <v>68136761</v>
      </c>
      <c r="G68" s="454">
        <f>IF(ISBLANK(F68),"-",(F68/$D$50*$D$47*$B$68)*($B$57/$D$68))</f>
        <v>290.0477414062712</v>
      </c>
      <c r="H68" s="369">
        <f t="shared" si="0"/>
        <v>0.96682580468757062</v>
      </c>
    </row>
    <row r="69" spans="1:8" ht="27" customHeight="1" x14ac:dyDescent="0.4">
      <c r="A69" s="355" t="s">
        <v>105</v>
      </c>
      <c r="B69" s="377">
        <f>(D47*B68)/B56*B57</f>
        <v>762.61900000000003</v>
      </c>
      <c r="C69" s="500"/>
      <c r="D69" s="503"/>
      <c r="E69" s="368">
        <v>2</v>
      </c>
      <c r="F69" s="320">
        <v>67558599</v>
      </c>
      <c r="G69" s="455">
        <f>IF(ISBLANK(F69),"-",(F69/$D$50*$D$47*$B$68)*($B$57/$D$68))</f>
        <v>287.58659444528001</v>
      </c>
      <c r="H69" s="369">
        <f t="shared" si="0"/>
        <v>0.95862198148426669</v>
      </c>
    </row>
    <row r="70" spans="1:8" ht="26.25" customHeight="1" x14ac:dyDescent="0.4">
      <c r="A70" s="512" t="s">
        <v>78</v>
      </c>
      <c r="B70" s="513"/>
      <c r="C70" s="500"/>
      <c r="D70" s="503"/>
      <c r="E70" s="368">
        <v>3</v>
      </c>
      <c r="F70" s="320">
        <v>68121984</v>
      </c>
      <c r="G70" s="455">
        <f>IF(ISBLANK(F70),"-",(F70/$D$50*$D$47*$B$68)*($B$57/$D$68))</f>
        <v>289.98483798362747</v>
      </c>
      <c r="H70" s="369">
        <f t="shared" si="0"/>
        <v>0.96661612661209162</v>
      </c>
    </row>
    <row r="71" spans="1:8" ht="27" customHeight="1" x14ac:dyDescent="0.4">
      <c r="A71" s="514"/>
      <c r="B71" s="515"/>
      <c r="C71" s="511"/>
      <c r="D71" s="504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286.72590007627275</v>
      </c>
      <c r="H72" s="382">
        <f>AVERAGE(H60:H71)</f>
        <v>0.9557530002542427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1.0470316359541374E-2</v>
      </c>
      <c r="H73" s="457">
        <f>STDEV(H60:H71)/H72</f>
        <v>1.0470316359541355E-2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106</v>
      </c>
      <c r="B76" s="387" t="s">
        <v>107</v>
      </c>
      <c r="C76" s="507" t="str">
        <f>B20</f>
        <v xml:space="preserve"> ZIDOVUDINE </v>
      </c>
      <c r="D76" s="507"/>
      <c r="E76" s="388" t="s">
        <v>108</v>
      </c>
      <c r="F76" s="388"/>
      <c r="G76" s="389">
        <f>H72</f>
        <v>0.9557530002542427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493" t="str">
        <f>B26</f>
        <v xml:space="preserve"> ZIDOVUDINE </v>
      </c>
      <c r="C79" s="493"/>
    </row>
    <row r="80" spans="1:8" ht="26.25" customHeight="1" x14ac:dyDescent="0.4">
      <c r="A80" s="292" t="s">
        <v>48</v>
      </c>
      <c r="B80" s="493" t="str">
        <f>B27</f>
        <v>Z1-3</v>
      </c>
      <c r="C80" s="493"/>
    </row>
    <row r="81" spans="1:12" ht="27" customHeight="1" x14ac:dyDescent="0.4">
      <c r="A81" s="292" t="s">
        <v>6</v>
      </c>
      <c r="B81" s="391">
        <v>99.4</v>
      </c>
    </row>
    <row r="82" spans="1:12" s="14" customFormat="1" ht="27" customHeight="1" x14ac:dyDescent="0.4">
      <c r="A82" s="292" t="s">
        <v>49</v>
      </c>
      <c r="B82" s="294">
        <v>0</v>
      </c>
      <c r="C82" s="484" t="s">
        <v>50</v>
      </c>
      <c r="D82" s="485"/>
      <c r="E82" s="485"/>
      <c r="F82" s="485"/>
      <c r="G82" s="486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99.4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487" t="s">
        <v>111</v>
      </c>
      <c r="D84" s="488"/>
      <c r="E84" s="488"/>
      <c r="F84" s="488"/>
      <c r="G84" s="488"/>
      <c r="H84" s="489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487" t="s">
        <v>112</v>
      </c>
      <c r="D85" s="488"/>
      <c r="E85" s="488"/>
      <c r="F85" s="488"/>
      <c r="G85" s="488"/>
      <c r="H85" s="489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20</v>
      </c>
      <c r="D89" s="392" t="s">
        <v>59</v>
      </c>
      <c r="E89" s="393"/>
      <c r="F89" s="490" t="s">
        <v>60</v>
      </c>
      <c r="G89" s="492"/>
    </row>
    <row r="90" spans="1:12" ht="27" customHeight="1" x14ac:dyDescent="0.4">
      <c r="A90" s="307" t="s">
        <v>61</v>
      </c>
      <c r="B90" s="308">
        <v>4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20</v>
      </c>
      <c r="C91" s="396">
        <v>1</v>
      </c>
      <c r="D91" s="315">
        <v>73841241</v>
      </c>
      <c r="E91" s="316">
        <f>IF(ISBLANK(D91),"-",$D$101/$D$98*D91)</f>
        <v>78835787.728600174</v>
      </c>
      <c r="F91" s="315">
        <v>68186027</v>
      </c>
      <c r="G91" s="317">
        <f>IF(ISBLANK(F91),"-",$D$101/$F$98*F91)</f>
        <v>77511426.752606034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73432588</v>
      </c>
      <c r="E92" s="321">
        <f>IF(ISBLANK(D92),"-",$D$101/$D$98*D92)</f>
        <v>78399493.853709102</v>
      </c>
      <c r="F92" s="320">
        <v>68520391</v>
      </c>
      <c r="G92" s="322">
        <f>IF(ISBLANK(F92),"-",$D$101/$F$98*F92)</f>
        <v>77891519.739908367</v>
      </c>
      <c r="I92" s="494">
        <f>ABS((F96/D96*D95)-F95)/D95</f>
        <v>1.2042400359004925E-2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74059505</v>
      </c>
      <c r="E93" s="321">
        <f>IF(ISBLANK(D93),"-",$D$101/$D$98*D93)</f>
        <v>79068814.884424865</v>
      </c>
      <c r="F93" s="320">
        <v>68502548</v>
      </c>
      <c r="G93" s="322">
        <f>IF(ISBLANK(F93),"-",$D$101/$F$98*F93)</f>
        <v>77871236.458297804</v>
      </c>
      <c r="I93" s="494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73777778</v>
      </c>
      <c r="E95" s="331">
        <f>AVERAGE(E91:E94)</f>
        <v>78768032.155578047</v>
      </c>
      <c r="F95" s="401">
        <f>AVERAGE(F91:F94)</f>
        <v>68402988.666666672</v>
      </c>
      <c r="G95" s="402">
        <f>AVERAGE(G91:G94)</f>
        <v>77758060.983604074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31.41</v>
      </c>
      <c r="E96" s="323"/>
      <c r="F96" s="335">
        <v>29.5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31.41</v>
      </c>
      <c r="E97" s="338"/>
      <c r="F97" s="337">
        <f>F96*$B$87</f>
        <v>29.5</v>
      </c>
    </row>
    <row r="98" spans="1:10" ht="19.5" customHeight="1" x14ac:dyDescent="0.3">
      <c r="A98" s="307" t="s">
        <v>76</v>
      </c>
      <c r="B98" s="407">
        <f>(B97/B96)*(B95/B94)*(B93/B92)*(B91/B90)*B89</f>
        <v>100</v>
      </c>
      <c r="C98" s="405" t="s">
        <v>115</v>
      </c>
      <c r="D98" s="408">
        <f>D97*$B$83/100</f>
        <v>31.221540000000001</v>
      </c>
      <c r="E98" s="341"/>
      <c r="F98" s="340">
        <f>F97*$B$83/100</f>
        <v>29.323</v>
      </c>
    </row>
    <row r="99" spans="1:10" ht="19.5" customHeight="1" x14ac:dyDescent="0.3">
      <c r="A99" s="495" t="s">
        <v>78</v>
      </c>
      <c r="B99" s="509"/>
      <c r="C99" s="405" t="s">
        <v>116</v>
      </c>
      <c r="D99" s="409">
        <f>D98/$B$98</f>
        <v>0.31221540000000003</v>
      </c>
      <c r="E99" s="341"/>
      <c r="F99" s="344">
        <f>F98/$B$98</f>
        <v>0.29322999999999999</v>
      </c>
      <c r="G99" s="410"/>
      <c r="H99" s="333"/>
    </row>
    <row r="100" spans="1:10" ht="19.5" customHeight="1" x14ac:dyDescent="0.3">
      <c r="A100" s="497"/>
      <c r="B100" s="510"/>
      <c r="C100" s="405" t="s">
        <v>80</v>
      </c>
      <c r="D100" s="411">
        <f>$B$56/$B$116</f>
        <v>0.33333333333333331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33.333333333333329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33.333333333333329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78263046.56959106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7.7772267877806341E-3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70927339</v>
      </c>
      <c r="E108" s="458">
        <f t="shared" ref="E108:E113" si="1">IF(ISBLANK(D108),"-",D108/$D$103*$D$100*$B$116)</f>
        <v>271.88056985590947</v>
      </c>
      <c r="F108" s="428">
        <f t="shared" ref="F108:F113" si="2">IF(ISBLANK(D108), "-", E108/$B$56)</f>
        <v>0.90626856618636487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73053457</v>
      </c>
      <c r="E109" s="459">
        <f t="shared" si="1"/>
        <v>280.03046214808904</v>
      </c>
      <c r="F109" s="429">
        <f t="shared" si="2"/>
        <v>0.93343487382696344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73934291</v>
      </c>
      <c r="E110" s="459">
        <f t="shared" si="1"/>
        <v>283.40689855815174</v>
      </c>
      <c r="F110" s="429">
        <f t="shared" si="2"/>
        <v>0.94468966186050585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75772303</v>
      </c>
      <c r="E111" s="459">
        <f t="shared" si="1"/>
        <v>290.45241523772154</v>
      </c>
      <c r="F111" s="429">
        <f t="shared" si="2"/>
        <v>0.9681747174590718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73491965</v>
      </c>
      <c r="E112" s="459">
        <f t="shared" si="1"/>
        <v>281.7113627233436</v>
      </c>
      <c r="F112" s="429">
        <f t="shared" si="2"/>
        <v>0.93903787574447861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75989865</v>
      </c>
      <c r="E113" s="460">
        <f t="shared" si="1"/>
        <v>291.28637970576665</v>
      </c>
      <c r="F113" s="432">
        <f t="shared" si="2"/>
        <v>0.97095459901922221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283.12801470483038</v>
      </c>
      <c r="F115" s="435">
        <f>AVERAGE(F108:F113)</f>
        <v>0.94376004901610122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2.5390441236130577E-2</v>
      </c>
      <c r="F116" s="437">
        <f>STDEV(F108:F113)/F115</f>
        <v>2.5390441236130608E-2</v>
      </c>
      <c r="I116" s="281"/>
    </row>
    <row r="117" spans="1:10" ht="27" customHeight="1" x14ac:dyDescent="0.4">
      <c r="A117" s="495" t="s">
        <v>78</v>
      </c>
      <c r="B117" s="496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97"/>
      <c r="B118" s="498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507" t="str">
        <f>B20</f>
        <v xml:space="preserve"> ZIDOVUDINE </v>
      </c>
      <c r="D120" s="507"/>
      <c r="E120" s="388" t="s">
        <v>124</v>
      </c>
      <c r="F120" s="388"/>
      <c r="G120" s="389">
        <f>F115</f>
        <v>0.94376004901610122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508" t="s">
        <v>26</v>
      </c>
      <c r="C122" s="508"/>
      <c r="E122" s="394" t="s">
        <v>27</v>
      </c>
      <c r="F122" s="443"/>
      <c r="G122" s="508" t="s">
        <v>28</v>
      </c>
      <c r="H122" s="508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ZIDOVUDINE</vt:lpstr>
      <vt:lpstr>Uniformity</vt:lpstr>
      <vt:lpstr>LAMIVUDINE</vt:lpstr>
      <vt:lpstr>ZIDOVUDINE</vt:lpstr>
      <vt:lpstr>LAMIVUDINE!Print_Area</vt:lpstr>
      <vt:lpstr>'SST LAMIVUDINE'!Print_Area</vt:lpstr>
      <vt:lpstr>'SST ZIDOVUDINE'!Print_Area</vt:lpstr>
      <vt:lpstr>Uniformity!Print_Area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2016-05-05T05:20:20Z</cp:lastPrinted>
  <dcterms:created xsi:type="dcterms:W3CDTF">2005-07-05T10:19:27Z</dcterms:created>
  <dcterms:modified xsi:type="dcterms:W3CDTF">2016-05-16T14:30:12Z</dcterms:modified>
  <cp:category/>
</cp:coreProperties>
</file>