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270" yWindow="570" windowWidth="15015" windowHeight="11700" activeTab="1"/>
  </bookViews>
  <sheets>
    <sheet name="Powder" sheetId="1" r:id="rId1"/>
    <sheet name="dILUENT" sheetId="3" r:id="rId2"/>
    <sheet name="C" sheetId="2" r:id="rId3"/>
  </sheets>
  <definedNames>
    <definedName name="_xlnm.Print_Area" localSheetId="2">'C'!$A$4:$F$63</definedName>
    <definedName name="_xlnm.Print_Area" localSheetId="1">dILUENT!$A$4:$F$74</definedName>
    <definedName name="_xlnm.Print_Area" localSheetId="0">Powder!$A$4:$F$75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6" i="3"/>
  <c r="B25"/>
  <c r="F66"/>
  <c r="F62"/>
  <c r="F60"/>
  <c r="D58"/>
  <c r="E58" s="1"/>
  <c r="F58" s="1"/>
  <c r="D57"/>
  <c r="E57" s="1"/>
  <c r="F57" s="1"/>
  <c r="B31"/>
  <c r="B37" s="1"/>
  <c r="A37" s="1"/>
  <c r="B38" s="1"/>
  <c r="A38" s="1"/>
  <c r="B39" s="1"/>
  <c r="A39" s="1"/>
  <c r="B40" s="1"/>
  <c r="A40" s="1"/>
  <c r="E30"/>
  <c r="D67" i="1"/>
  <c r="E31"/>
  <c r="B32"/>
  <c r="B38" s="1"/>
  <c r="A38" s="1"/>
  <c r="B39" s="1"/>
  <c r="A39" s="1"/>
  <c r="B40" s="1"/>
  <c r="A40" s="1"/>
  <c r="B41" s="1"/>
  <c r="A41" s="1"/>
  <c r="B26"/>
  <c r="F55" i="2"/>
  <c r="F51"/>
  <c r="F49"/>
  <c r="D47"/>
  <c r="E47" s="1"/>
  <c r="F47" s="1"/>
  <c r="F46"/>
  <c r="F48" s="1"/>
  <c r="F52" s="1"/>
  <c r="D55" s="1"/>
  <c r="E46"/>
  <c r="D46"/>
  <c r="B34"/>
  <c r="B16"/>
  <c r="F67" i="1"/>
  <c r="F63"/>
  <c r="F61"/>
  <c r="D59"/>
  <c r="E59" s="1"/>
  <c r="F59" s="1"/>
  <c r="E58"/>
  <c r="F58" s="1"/>
  <c r="D58"/>
  <c r="F59" i="3" l="1"/>
  <c r="F63" s="1"/>
  <c r="F60" i="1"/>
  <c r="F64" s="1"/>
</calcChain>
</file>

<file path=xl/sharedStrings.xml><?xml version="1.0" encoding="utf-8"?>
<sst xmlns="http://schemas.openxmlformats.org/spreadsheetml/2006/main" count="212" uniqueCount="85">
  <si>
    <t>MICOBIOLOGY NO.</t>
  </si>
  <si>
    <t>BIOL/002/2016</t>
  </si>
  <si>
    <t>DATE RECEIVED</t>
  </si>
  <si>
    <t>2016-04-13 13:12:31</t>
  </si>
  <si>
    <t>Analysis Report</t>
  </si>
  <si>
    <t>Follitropin alfa; Lutropin alfa Microbial Assay</t>
  </si>
  <si>
    <t>Sample Name:</t>
  </si>
  <si>
    <t>PERGOVERIS 150/75IU</t>
  </si>
  <si>
    <t>Lab Ref No:</t>
  </si>
  <si>
    <t>NDQD201604844</t>
  </si>
  <si>
    <t>Active Ingredient:</t>
  </si>
  <si>
    <t>Follitropin alfa; Lutropin alfa</t>
  </si>
  <si>
    <t>Label Claim:</t>
  </si>
  <si>
    <t>Date Test Set:</t>
  </si>
  <si>
    <t>11/08/2016</t>
  </si>
  <si>
    <t>Date of Results:</t>
  </si>
  <si>
    <t>18/08/2016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</si>
  <si>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</si>
  <si>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</si>
  <si>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</si>
  <si>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</si>
  <si>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</si>
  <si>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</si>
  <si>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</si>
  <si>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</si>
  <si>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</si>
  <si>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</si>
  <si>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</si>
  <si>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</si>
  <si>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</si>
  <si>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</si>
  <si>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</si>
  <si>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</si>
  <si>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</si>
  <si>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</si>
  <si>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</si>
  <si>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</si>
  <si>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</si>
  <si>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</si>
  <si>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</si>
  <si>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</si>
  <si>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</si>
  <si>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</si>
  <si>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</si>
  <si>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</si>
  <si>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</si>
  <si>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</si>
  <si>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</si>
  <si>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</si>
  <si>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</si>
  <si>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</si>
  <si>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</si>
  <si>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</si>
  <si>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</si>
  <si>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</si>
  <si>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</si>
  <si>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</si>
  <si>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</si>
  <si>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</si>
  <si>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</si>
  <si>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</si>
  <si>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</si>
  <si>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</si>
  <si>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</si>
  <si>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</si>
  <si>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</si>
  <si>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</si>
  <si>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</si>
  <si>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</si>
  <si>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</si>
  <si>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</si>
  <si>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</si>
  <si>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</si>
  <si>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</si>
  <si>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EU/vial</t>
  </si>
  <si>
    <t>Each vial contains Follitropin alfa; Lutropin alfa</t>
  </si>
  <si>
    <t>14000 EU / vial</t>
  </si>
  <si>
    <t>7.0mL</t>
  </si>
  <si>
    <t>A3</t>
  </si>
  <si>
    <t>A4</t>
  </si>
  <si>
    <t>ERIC</t>
  </si>
  <si>
    <t>Water for Injection</t>
  </si>
  <si>
    <t>Each vial contains water for Injection</t>
  </si>
  <si>
    <t>B3</t>
  </si>
  <si>
    <t>B4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</si>
</sst>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5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0" xfId="0" applyFont="1" applyFill="1"/>
    <xf numFmtId="0" fontId="14" fillId="2" borderId="17" xfId="0" applyFont="1" applyFill="1" applyBorder="1" applyAlignment="1">
      <alignment horizontal="center" vertical="top"/>
    </xf>
    <xf numFmtId="0" fontId="14" fillId="2" borderId="19" xfId="0" applyFont="1" applyFill="1" applyBorder="1" applyAlignment="1">
      <alignment horizontal="center" vertical="top"/>
    </xf>
    <xf numFmtId="0" fontId="13" fillId="2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view="pageBreakPreview" zoomScale="80" zoomScaleNormal="85" workbookViewId="0">
      <selection activeCell="B78" sqref="B78"/>
    </sheetView>
  </sheetViews>
  <sheetFormatPr defaultRowHeight="15.75"/>
  <cols>
    <col min="1" max="1" width="48.425781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75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8</v>
      </c>
      <c r="C23" s="74" t="s">
        <v>74</v>
      </c>
      <c r="D23" s="14"/>
      <c r="E23" s="15"/>
    </row>
    <row r="24" spans="1:7" s="9" customFormat="1" ht="16.5" customHeight="1">
      <c r="A24" s="16" t="s">
        <v>23</v>
      </c>
      <c r="B24" s="17">
        <v>2</v>
      </c>
      <c r="C24" s="13" t="s">
        <v>24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26</v>
      </c>
      <c r="B26" s="20">
        <f>B23*1/B24/B22</f>
        <v>800</v>
      </c>
      <c r="C26" s="18"/>
      <c r="D26" s="14"/>
      <c r="E26" s="15"/>
    </row>
    <row r="27" spans="1:7" s="9" customFormat="1" ht="19.5" customHeight="1">
      <c r="A27" s="14" t="s">
        <v>27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3" t="s">
        <v>28</v>
      </c>
      <c r="B29" s="124"/>
      <c r="C29" s="125" t="s">
        <v>29</v>
      </c>
      <c r="D29" s="125"/>
      <c r="E29" s="125"/>
      <c r="F29" s="126"/>
    </row>
    <row r="30" spans="1:7" ht="20.100000000000001" customHeight="1">
      <c r="A30" s="25" t="s">
        <v>30</v>
      </c>
      <c r="B30" s="99" t="s">
        <v>76</v>
      </c>
      <c r="C30" s="127" t="s">
        <v>31</v>
      </c>
      <c r="D30" s="128"/>
      <c r="E30" s="128" t="s">
        <v>32</v>
      </c>
      <c r="F30" s="129"/>
    </row>
    <row r="31" spans="1:7" ht="20.100000000000001" customHeight="1">
      <c r="A31" s="27" t="s">
        <v>33</v>
      </c>
      <c r="B31" s="114" t="s">
        <v>77</v>
      </c>
      <c r="C31" s="130">
        <v>0.98799999999999999</v>
      </c>
      <c r="D31" s="131"/>
      <c r="E31" s="133">
        <f>POWER(C31,2)</f>
        <v>0.97614400000000001</v>
      </c>
      <c r="F31" s="134"/>
      <c r="G31" s="9"/>
    </row>
    <row r="32" spans="1:7" ht="20.100000000000001" customHeight="1">
      <c r="A32" s="97" t="s">
        <v>35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21" t="s">
        <v>36</v>
      </c>
      <c r="B35" s="121"/>
      <c r="C35" s="121"/>
      <c r="D35" s="121"/>
      <c r="E35" s="121"/>
      <c r="F35" s="121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3" t="s">
        <v>42</v>
      </c>
    </row>
    <row r="38" spans="1:9" s="85" customForma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200</v>
      </c>
      <c r="D39" s="93">
        <v>2000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22" t="s">
        <v>43</v>
      </c>
      <c r="B43" s="122"/>
      <c r="C43" s="122"/>
      <c r="D43" s="122"/>
      <c r="E43" s="122"/>
      <c r="F43" s="122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39</v>
      </c>
      <c r="B45" s="87" t="s">
        <v>40</v>
      </c>
      <c r="C45" s="87" t="s">
        <v>41</v>
      </c>
      <c r="D45" s="95" t="s">
        <v>42</v>
      </c>
      <c r="E45" s="87" t="s">
        <v>44</v>
      </c>
      <c r="F45" s="95" t="s">
        <v>45</v>
      </c>
    </row>
    <row r="46" spans="1:9" s="85" customFormat="1">
      <c r="A46" s="103">
        <v>100</v>
      </c>
      <c r="B46" s="111">
        <v>3000</v>
      </c>
      <c r="C46" s="103">
        <v>100</v>
      </c>
      <c r="D46" s="111">
        <v>2000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46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47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17</v>
      </c>
      <c r="B51" s="42" t="s">
        <v>48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49</v>
      </c>
      <c r="B53" s="46">
        <v>6.22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50</v>
      </c>
      <c r="B54" s="45">
        <v>-0.105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51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56"/>
      <c r="H57" s="56"/>
      <c r="I57" s="56"/>
    </row>
    <row r="58" spans="1:9" s="64" customFormat="1" ht="27" customHeight="1">
      <c r="A58" s="58" t="s">
        <v>78</v>
      </c>
      <c r="B58" s="59">
        <v>50</v>
      </c>
      <c r="C58" s="60">
        <v>2118</v>
      </c>
      <c r="D58" s="61">
        <f>LN(C58)</f>
        <v>7.6582275261613519</v>
      </c>
      <c r="E58" s="61">
        <f>(D58-$B$53)/$B$54</f>
        <v>-13.697405011060498</v>
      </c>
      <c r="F58" s="62">
        <f>EXP(E58)</f>
        <v>1.1253628836672032E-6</v>
      </c>
      <c r="G58" s="63"/>
      <c r="H58" s="63"/>
      <c r="I58" s="63"/>
    </row>
    <row r="59" spans="1:9" s="64" customFormat="1" ht="27" customHeight="1">
      <c r="A59" s="65" t="s">
        <v>79</v>
      </c>
      <c r="B59" s="66">
        <v>50</v>
      </c>
      <c r="C59" s="67">
        <v>2244</v>
      </c>
      <c r="D59" s="68">
        <f>LN(C59)</f>
        <v>7.7160152666425867</v>
      </c>
      <c r="E59" s="68">
        <f>(D59-$B$53)/$B$54</f>
        <v>-14.247764444215115</v>
      </c>
      <c r="F59" s="69">
        <f>EXP(E59)</f>
        <v>6.4904457227216286E-7</v>
      </c>
      <c r="G59" s="63"/>
      <c r="H59" s="63"/>
      <c r="I59" s="63"/>
    </row>
    <row r="60" spans="1:9" ht="26.25" customHeight="1">
      <c r="A60" s="8"/>
      <c r="B60" s="45"/>
      <c r="C60" s="8"/>
      <c r="D60" s="120" t="s">
        <v>58</v>
      </c>
      <c r="E60" s="120"/>
      <c r="F60" s="70">
        <f>AVERAGE(F58:F59)</f>
        <v>8.8720372796968302E-7</v>
      </c>
      <c r="G60" s="9"/>
      <c r="H60" s="9"/>
      <c r="I60" s="9"/>
    </row>
    <row r="61" spans="1:9" ht="25.5" customHeight="1">
      <c r="E61" s="71" t="s">
        <v>59</v>
      </c>
      <c r="F61" s="72">
        <f>STDEV(C58:C59)/AVERAGE(C58:C59)</f>
        <v>4.0850735639387889E-2</v>
      </c>
      <c r="G61" s="9"/>
      <c r="H61" s="9"/>
    </row>
    <row r="62" spans="1:9" ht="26.25" customHeight="1">
      <c r="A62" s="8"/>
      <c r="B62" s="45"/>
      <c r="C62" s="8"/>
      <c r="D62" s="120" t="s">
        <v>60</v>
      </c>
      <c r="E62" s="120"/>
      <c r="F62" s="73">
        <v>2</v>
      </c>
      <c r="G62" s="9"/>
      <c r="H62" s="9"/>
      <c r="I62" s="9"/>
    </row>
    <row r="63" spans="1:9" ht="25.5" customHeight="1">
      <c r="C63" s="74"/>
      <c r="E63" s="71" t="s">
        <v>61</v>
      </c>
      <c r="F63" s="24">
        <f>B46/A46*D46/C46</f>
        <v>600</v>
      </c>
      <c r="G63" s="9"/>
      <c r="H63" s="9"/>
    </row>
    <row r="64" spans="1:9" ht="25.5" customHeight="1">
      <c r="E64" s="71" t="s">
        <v>62</v>
      </c>
      <c r="F64" s="75">
        <f>F63*F60</f>
        <v>5.3232223678180977E-4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63</v>
      </c>
      <c r="C67" s="76" t="s">
        <v>64</v>
      </c>
      <c r="D67" s="135">
        <f>F64*B24</f>
        <v>1.0646444735636195E-3</v>
      </c>
      <c r="E67" s="135"/>
      <c r="F67" s="74" t="str">
        <f>C23</f>
        <v>EU/vial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65</v>
      </c>
      <c r="C72" s="63" t="s">
        <v>66</v>
      </c>
      <c r="D72" s="79"/>
      <c r="F72" s="80" t="s">
        <v>67</v>
      </c>
      <c r="G72" s="9"/>
      <c r="H72" s="9"/>
    </row>
    <row r="73" spans="1:9" ht="24.95" customHeight="1">
      <c r="A73" s="136" t="s">
        <v>80</v>
      </c>
      <c r="C73" s="81" t="s">
        <v>68</v>
      </c>
      <c r="D73" s="21"/>
      <c r="F73" s="21" t="s">
        <v>69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NDQD201604844 / Bacterial Endotoxin / Download 1  /  Analyst - Eric Ngamau /  Date 18-08-2016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zoomScale="80" zoomScaleNormal="85" workbookViewId="0">
      <selection activeCell="C24" sqref="C24"/>
    </sheetView>
  </sheetViews>
  <sheetFormatPr defaultRowHeight="15.75"/>
  <cols>
    <col min="1" max="1" width="48.425781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>
      <c r="A13" s="88" t="s">
        <v>4</v>
      </c>
      <c r="B13" s="88" t="s">
        <v>5</v>
      </c>
      <c r="F13" s="3"/>
    </row>
    <row r="14" spans="1:6" ht="15.95" customHeight="1">
      <c r="A14" s="74" t="s">
        <v>6</v>
      </c>
      <c r="B14" s="88" t="s">
        <v>7</v>
      </c>
      <c r="F14" s="3"/>
    </row>
    <row r="15" spans="1:6" ht="15.95" customHeight="1">
      <c r="A15" s="74" t="s">
        <v>8</v>
      </c>
      <c r="B15" s="89" t="s">
        <v>9</v>
      </c>
    </row>
    <row r="16" spans="1:6" ht="15.95" customHeight="1">
      <c r="A16" s="74" t="s">
        <v>10</v>
      </c>
      <c r="B16" s="137" t="s">
        <v>81</v>
      </c>
    </row>
    <row r="17" spans="1:6" ht="15.95" customHeight="1">
      <c r="A17" s="74" t="s">
        <v>12</v>
      </c>
      <c r="B17" s="138" t="s">
        <v>82</v>
      </c>
    </row>
    <row r="18" spans="1:6" ht="15.95" customHeight="1">
      <c r="A18" s="74" t="s">
        <v>13</v>
      </c>
      <c r="B18" s="6" t="s">
        <v>14</v>
      </c>
    </row>
    <row r="19" spans="1:6" ht="15.95" customHeight="1">
      <c r="A19" s="74" t="s">
        <v>15</v>
      </c>
      <c r="B19" s="6" t="s">
        <v>16</v>
      </c>
    </row>
    <row r="20" spans="1:6" ht="15.95" customHeight="1">
      <c r="A20" s="74"/>
      <c r="B20" s="6"/>
      <c r="C20" s="15"/>
      <c r="D20" s="15"/>
    </row>
    <row r="21" spans="1:6" s="89" customFormat="1" ht="23.25" customHeight="1">
      <c r="A21" s="7" t="s">
        <v>17</v>
      </c>
      <c r="B21" s="7" t="s">
        <v>18</v>
      </c>
      <c r="C21" s="8"/>
    </row>
    <row r="22" spans="1:6" s="89" customFormat="1" ht="15.95" customHeight="1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>
      <c r="A23" s="89" t="s">
        <v>21</v>
      </c>
      <c r="B23" s="12">
        <v>0.25</v>
      </c>
      <c r="C23" s="141" t="s">
        <v>20</v>
      </c>
      <c r="D23" s="14"/>
      <c r="E23" s="15"/>
    </row>
    <row r="24" spans="1:6" s="89" customFormat="1" ht="19.5" customHeight="1">
      <c r="A24" s="16"/>
      <c r="B24" s="17"/>
      <c r="C24" s="18"/>
      <c r="D24" s="14"/>
      <c r="E24" s="15"/>
    </row>
    <row r="25" spans="1:6" s="89" customFormat="1" ht="18.75" customHeight="1">
      <c r="A25" s="19" t="s">
        <v>26</v>
      </c>
      <c r="B25" s="20">
        <f>B23/B22</f>
        <v>50</v>
      </c>
      <c r="C25" s="18"/>
      <c r="D25" s="14"/>
      <c r="E25" s="15"/>
    </row>
    <row r="26" spans="1:6" s="89" customFormat="1" ht="19.5" customHeight="1">
      <c r="A26" s="14" t="s">
        <v>27</v>
      </c>
      <c r="B26" s="81"/>
    </row>
    <row r="27" spans="1:6" s="89" customFormat="1" ht="19.5" customHeight="1" thickBot="1">
      <c r="A27" s="14"/>
      <c r="B27" s="81"/>
    </row>
    <row r="28" spans="1:6" ht="20.100000000000001" customHeight="1">
      <c r="A28" s="123" t="s">
        <v>28</v>
      </c>
      <c r="B28" s="124"/>
      <c r="C28" s="125" t="s">
        <v>29</v>
      </c>
      <c r="D28" s="125"/>
      <c r="E28" s="125"/>
      <c r="F28" s="126"/>
    </row>
    <row r="29" spans="1:6" ht="20.100000000000001" customHeight="1">
      <c r="A29" s="25" t="s">
        <v>30</v>
      </c>
      <c r="B29" s="99" t="s">
        <v>76</v>
      </c>
      <c r="C29" s="127" t="s">
        <v>31</v>
      </c>
      <c r="D29" s="128"/>
      <c r="E29" s="128" t="s">
        <v>32</v>
      </c>
      <c r="F29" s="129"/>
    </row>
    <row r="30" spans="1:6" ht="20.100000000000001" customHeight="1">
      <c r="A30" s="27" t="s">
        <v>33</v>
      </c>
      <c r="B30" s="114" t="s">
        <v>77</v>
      </c>
      <c r="C30" s="130">
        <v>0.98799999999999999</v>
      </c>
      <c r="D30" s="131"/>
      <c r="E30" s="133">
        <f>POWER(C30,2)</f>
        <v>0.97614400000000001</v>
      </c>
      <c r="F30" s="134"/>
    </row>
    <row r="31" spans="1:6" ht="20.100000000000001" customHeight="1">
      <c r="A31" s="97" t="s">
        <v>35</v>
      </c>
      <c r="B31" s="100">
        <f>14000/7</f>
        <v>2000</v>
      </c>
      <c r="C31" s="96"/>
      <c r="D31" s="96"/>
      <c r="E31" s="97"/>
      <c r="F31" s="98"/>
    </row>
    <row r="32" spans="1:6" ht="20.100000000000001" customHeight="1">
      <c r="C32" s="108"/>
      <c r="D32" s="108"/>
      <c r="E32" s="80"/>
      <c r="F32" s="80"/>
    </row>
    <row r="33" spans="1:9" ht="20.100000000000001" customHeight="1">
      <c r="A33" s="80"/>
      <c r="B33" s="37"/>
      <c r="C33" s="108"/>
      <c r="D33" s="108"/>
      <c r="E33" s="80"/>
      <c r="F33" s="80"/>
    </row>
    <row r="34" spans="1:9" ht="20.100000000000001" customHeight="1">
      <c r="A34" s="121" t="s">
        <v>36</v>
      </c>
      <c r="B34" s="121"/>
      <c r="C34" s="121"/>
      <c r="D34" s="121"/>
      <c r="E34" s="121"/>
      <c r="F34" s="121"/>
    </row>
    <row r="35" spans="1:9" ht="20.100000000000001" customHeight="1">
      <c r="A35" s="116"/>
      <c r="B35" s="116"/>
      <c r="C35" s="116"/>
      <c r="D35" s="116"/>
      <c r="E35" s="116"/>
      <c r="F35" s="116"/>
    </row>
    <row r="36" spans="1:9" s="88" customFormat="1" ht="16.5" customHeight="1">
      <c r="A36" s="87" t="s">
        <v>37</v>
      </c>
      <c r="B36" s="87" t="s">
        <v>38</v>
      </c>
      <c r="C36" s="87" t="s">
        <v>39</v>
      </c>
      <c r="D36" s="87" t="s">
        <v>40</v>
      </c>
      <c r="E36" s="87" t="s">
        <v>41</v>
      </c>
      <c r="F36" s="113" t="s">
        <v>42</v>
      </c>
    </row>
    <row r="37" spans="1:9" s="89" customFormat="1">
      <c r="A37" s="105">
        <f>B37*C37/(D37)*E37/F37</f>
        <v>5</v>
      </c>
      <c r="B37" s="107">
        <f>B31</f>
        <v>2000</v>
      </c>
      <c r="C37" s="93">
        <v>100</v>
      </c>
      <c r="D37" s="93">
        <v>2000</v>
      </c>
      <c r="E37" s="102">
        <v>100</v>
      </c>
      <c r="F37" s="112">
        <v>2000</v>
      </c>
    </row>
    <row r="38" spans="1:9" s="89" customFormat="1">
      <c r="A38" s="105">
        <f>B38*C38/D38</f>
        <v>0.5</v>
      </c>
      <c r="B38" s="101">
        <f>A37</f>
        <v>5</v>
      </c>
      <c r="C38" s="93">
        <v>200</v>
      </c>
      <c r="D38" s="93">
        <v>2000</v>
      </c>
      <c r="E38" s="93"/>
      <c r="F38" s="91"/>
    </row>
    <row r="39" spans="1:9" s="89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9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9" customFormat="1">
      <c r="A41" s="108"/>
      <c r="B41" s="109"/>
      <c r="E41" s="90"/>
    </row>
    <row r="42" spans="1:9" s="89" customFormat="1" ht="16.5" customHeight="1">
      <c r="A42" s="122" t="s">
        <v>43</v>
      </c>
      <c r="B42" s="122"/>
      <c r="C42" s="122"/>
      <c r="D42" s="122"/>
      <c r="E42" s="122"/>
      <c r="F42" s="122"/>
    </row>
    <row r="43" spans="1:9" s="89" customFormat="1">
      <c r="A43" s="108"/>
      <c r="B43" s="109"/>
      <c r="E43" s="90"/>
    </row>
    <row r="44" spans="1:9" s="88" customFormat="1" ht="16.5" customHeight="1">
      <c r="A44" s="87" t="s">
        <v>39</v>
      </c>
      <c r="B44" s="87" t="s">
        <v>40</v>
      </c>
      <c r="C44" s="87" t="s">
        <v>41</v>
      </c>
      <c r="D44" s="95" t="s">
        <v>42</v>
      </c>
      <c r="E44" s="87" t="s">
        <v>44</v>
      </c>
      <c r="F44" s="95" t="s">
        <v>45</v>
      </c>
    </row>
    <row r="45" spans="1:9" s="89" customFormat="1">
      <c r="A45" s="103">
        <v>100</v>
      </c>
      <c r="B45" s="111">
        <v>3000</v>
      </c>
      <c r="C45" s="103">
        <v>50</v>
      </c>
      <c r="D45" s="111">
        <v>50</v>
      </c>
      <c r="E45" s="94"/>
      <c r="F45" s="92"/>
    </row>
    <row r="46" spans="1:9" ht="15.95" customHeight="1">
      <c r="A46" s="30"/>
      <c r="B46" s="37"/>
      <c r="E46" s="8"/>
      <c r="H46" s="89"/>
      <c r="I46" s="89"/>
    </row>
    <row r="47" spans="1:9" ht="15.95" customHeight="1">
      <c r="A47" s="11" t="s">
        <v>46</v>
      </c>
      <c r="B47" s="38">
        <v>50</v>
      </c>
      <c r="C47" s="8"/>
      <c r="F47" s="8"/>
      <c r="H47" s="89"/>
      <c r="I47" s="89"/>
    </row>
    <row r="48" spans="1:9" ht="15.95" customHeight="1">
      <c r="A48" s="39" t="s">
        <v>47</v>
      </c>
      <c r="B48" s="38">
        <v>50</v>
      </c>
      <c r="C48" s="40"/>
      <c r="F48" s="8"/>
      <c r="H48" s="89"/>
      <c r="I48" s="89"/>
    </row>
    <row r="49" spans="1:9" ht="15.95" customHeight="1">
      <c r="A49" s="39"/>
      <c r="B49" s="38"/>
      <c r="C49" s="88"/>
      <c r="F49" s="8"/>
      <c r="H49" s="89"/>
      <c r="I49" s="89"/>
    </row>
    <row r="50" spans="1:9" ht="18.75" customHeight="1">
      <c r="A50" s="41" t="s">
        <v>17</v>
      </c>
      <c r="B50" s="42" t="s">
        <v>48</v>
      </c>
      <c r="C50" s="88"/>
      <c r="D50" s="8"/>
      <c r="E50" s="43"/>
      <c r="H50" s="89"/>
      <c r="I50" s="89"/>
    </row>
    <row r="51" spans="1:9">
      <c r="A51" s="8"/>
      <c r="B51" s="45"/>
      <c r="C51" s="8"/>
      <c r="D51" s="45"/>
      <c r="E51" s="8"/>
      <c r="H51" s="89"/>
      <c r="I51" s="89"/>
    </row>
    <row r="52" spans="1:9" ht="15.95" customHeight="1">
      <c r="A52" s="8" t="s">
        <v>49</v>
      </c>
      <c r="B52" s="108">
        <v>6.22</v>
      </c>
      <c r="C52" s="8"/>
      <c r="D52" s="47"/>
      <c r="E52" s="48"/>
      <c r="H52" s="89"/>
      <c r="I52" s="89"/>
    </row>
    <row r="53" spans="1:9" ht="15.95" customHeight="1">
      <c r="A53" s="8" t="s">
        <v>50</v>
      </c>
      <c r="B53" s="45">
        <v>-0.105</v>
      </c>
      <c r="C53" s="8"/>
      <c r="D53" s="49"/>
      <c r="E53" s="50"/>
      <c r="H53" s="89"/>
      <c r="I53" s="89"/>
    </row>
    <row r="54" spans="1:9" ht="26.25" customHeight="1">
      <c r="A54" s="8" t="s">
        <v>51</v>
      </c>
      <c r="B54" s="45"/>
      <c r="C54" s="8"/>
      <c r="D54" s="8"/>
      <c r="E54" s="8"/>
      <c r="H54" s="89"/>
      <c r="I54" s="89"/>
    </row>
    <row r="55" spans="1:9" ht="26.25" customHeight="1" thickBot="1">
      <c r="A55" s="8"/>
      <c r="D55" s="8"/>
      <c r="E55" s="8"/>
      <c r="H55" s="89"/>
      <c r="I55" s="89"/>
    </row>
    <row r="56" spans="1:9" s="57" customFormat="1" ht="27" customHeight="1">
      <c r="A56" s="51" t="s">
        <v>52</v>
      </c>
      <c r="B56" s="52" t="s">
        <v>53</v>
      </c>
      <c r="C56" s="53" t="s">
        <v>54</v>
      </c>
      <c r="D56" s="54" t="s">
        <v>55</v>
      </c>
      <c r="E56" s="53" t="s">
        <v>56</v>
      </c>
      <c r="F56" s="55" t="s">
        <v>57</v>
      </c>
    </row>
    <row r="57" spans="1:9" s="80" customFormat="1" ht="27" customHeight="1">
      <c r="A57" s="139" t="s">
        <v>83</v>
      </c>
      <c r="B57" s="59">
        <v>50</v>
      </c>
      <c r="C57" s="60">
        <v>3437</v>
      </c>
      <c r="D57" s="61">
        <f>LN(C57)</f>
        <v>8.1423542768498347</v>
      </c>
      <c r="E57" s="61">
        <f>(D57-$B$52)/$B$53</f>
        <v>-18.308135969998428</v>
      </c>
      <c r="F57" s="62">
        <f>EXP(E57)</f>
        <v>1.1191223633241867E-8</v>
      </c>
    </row>
    <row r="58" spans="1:9" s="80" customFormat="1" ht="27" customHeight="1" thickBot="1">
      <c r="A58" s="140" t="s">
        <v>84</v>
      </c>
      <c r="B58" s="66">
        <v>50</v>
      </c>
      <c r="C58" s="67">
        <v>3439</v>
      </c>
      <c r="D58" s="68">
        <f>LN(C58)</f>
        <v>8.1429360104322654</v>
      </c>
      <c r="E58" s="68">
        <f>(D58-$B$52)/$B$53</f>
        <v>-18.313676289831104</v>
      </c>
      <c r="F58" s="69">
        <f>EXP(E58)</f>
        <v>1.1129392116344909E-8</v>
      </c>
    </row>
    <row r="59" spans="1:9" ht="26.25" customHeight="1">
      <c r="A59" s="8"/>
      <c r="B59" s="45"/>
      <c r="C59" s="8"/>
      <c r="D59" s="120" t="s">
        <v>58</v>
      </c>
      <c r="E59" s="120"/>
      <c r="F59" s="70">
        <f>AVERAGE(F57:F58)</f>
        <v>1.1160307874793387E-8</v>
      </c>
      <c r="H59" s="89"/>
      <c r="I59" s="89"/>
    </row>
    <row r="60" spans="1:9" ht="25.5" customHeight="1">
      <c r="E60" s="76" t="s">
        <v>59</v>
      </c>
      <c r="F60" s="72">
        <f>STDEV(C57:C58)/AVERAGE(C57:C58)</f>
        <v>4.1134774938135401E-4</v>
      </c>
      <c r="H60" s="89"/>
    </row>
    <row r="61" spans="1:9" ht="26.25" customHeight="1">
      <c r="A61" s="8"/>
      <c r="B61" s="45"/>
      <c r="C61" s="8"/>
      <c r="D61" s="120" t="s">
        <v>60</v>
      </c>
      <c r="E61" s="120"/>
      <c r="F61" s="73">
        <v>2</v>
      </c>
      <c r="H61" s="89"/>
      <c r="I61" s="89"/>
    </row>
    <row r="62" spans="1:9" ht="25.5" customHeight="1">
      <c r="C62" s="74"/>
      <c r="E62" s="76" t="s">
        <v>61</v>
      </c>
      <c r="F62" s="117">
        <f>B45/A45*D45/C45</f>
        <v>30</v>
      </c>
      <c r="H62" s="89"/>
    </row>
    <row r="63" spans="1:9" ht="25.5" customHeight="1">
      <c r="E63" s="76" t="s">
        <v>62</v>
      </c>
      <c r="F63" s="75">
        <f>F62*F59</f>
        <v>3.348092362438016E-7</v>
      </c>
      <c r="H63" s="89"/>
    </row>
    <row r="64" spans="1:9" ht="15.95" customHeight="1">
      <c r="H64" s="89"/>
    </row>
    <row r="65" spans="1:9">
      <c r="H65" s="89"/>
    </row>
    <row r="66" spans="1:9" ht="19.5" customHeight="1" thickBot="1">
      <c r="A66" s="74" t="s">
        <v>63</v>
      </c>
      <c r="C66" s="76" t="s">
        <v>64</v>
      </c>
      <c r="D66" s="135">
        <f>F63</f>
        <v>3.348092362438016E-7</v>
      </c>
      <c r="E66" s="135"/>
      <c r="F66" s="74" t="str">
        <f>C23</f>
        <v>EU/mL</v>
      </c>
      <c r="H66" s="89"/>
    </row>
    <row r="67" spans="1:9" ht="21" customHeight="1">
      <c r="B67" s="81"/>
      <c r="C67" s="81"/>
      <c r="D67" s="77"/>
      <c r="E67" s="78"/>
      <c r="H67" s="89"/>
    </row>
    <row r="68" spans="1:9" ht="18" customHeight="1">
      <c r="H68" s="89"/>
    </row>
    <row r="69" spans="1:9" ht="18" customHeight="1">
      <c r="H69" s="89"/>
    </row>
    <row r="70" spans="1:9" ht="18" customHeight="1">
      <c r="H70" s="89"/>
    </row>
    <row r="71" spans="1:9" ht="24.95" customHeight="1">
      <c r="A71" s="80" t="s">
        <v>65</v>
      </c>
      <c r="C71" s="80" t="s">
        <v>66</v>
      </c>
      <c r="D71" s="79"/>
      <c r="F71" s="80" t="s">
        <v>67</v>
      </c>
      <c r="H71" s="89"/>
    </row>
    <row r="72" spans="1:9" ht="24.95" customHeight="1">
      <c r="A72" s="136" t="s">
        <v>80</v>
      </c>
      <c r="C72" s="81" t="s">
        <v>68</v>
      </c>
      <c r="D72" s="81"/>
      <c r="F72" s="81" t="s">
        <v>69</v>
      </c>
      <c r="H72" s="89"/>
    </row>
    <row r="73" spans="1:9" ht="24.95" customHeight="1" thickBot="1">
      <c r="A73" s="82"/>
      <c r="C73" s="34"/>
      <c r="F73" s="34"/>
      <c r="H73" s="89"/>
    </row>
    <row r="74" spans="1:9" ht="24.95" customHeight="1">
      <c r="H74" s="89"/>
    </row>
    <row r="75" spans="1:9" ht="24.95" customHeight="1">
      <c r="H75" s="89"/>
      <c r="I75" s="89"/>
    </row>
    <row r="76" spans="1:9" ht="24.95" customHeight="1">
      <c r="H76" s="89"/>
      <c r="I76" s="89"/>
    </row>
    <row r="77" spans="1:9" ht="24.95" customHeight="1">
      <c r="H77" s="89"/>
      <c r="I77" s="89"/>
    </row>
    <row r="78" spans="1:9" ht="15.95" customHeight="1">
      <c r="H78" s="89"/>
      <c r="I78" s="89"/>
    </row>
    <row r="79" spans="1:9" ht="15.95" customHeight="1">
      <c r="H79" s="89"/>
      <c r="I79" s="89"/>
    </row>
    <row r="80" spans="1:9" ht="15.95" customHeight="1">
      <c r="H80" s="89"/>
      <c r="I80" s="89"/>
    </row>
    <row r="81" spans="8:9" ht="15.95" customHeight="1">
      <c r="H81" s="89"/>
      <c r="I81" s="89"/>
    </row>
    <row r="82" spans="8:9" ht="15.95" customHeight="1">
      <c r="H82" s="89"/>
      <c r="I82" s="89"/>
    </row>
    <row r="83" spans="8:9" ht="15.95" customHeight="1">
      <c r="H83" s="89"/>
      <c r="I83" s="89"/>
    </row>
    <row r="84" spans="8:9" ht="15.95" customHeight="1">
      <c r="H84" s="89"/>
      <c r="I84" s="89"/>
    </row>
    <row r="85" spans="8:9" ht="15.95" customHeight="1">
      <c r="H85" s="89"/>
      <c r="I85" s="89"/>
    </row>
    <row r="86" spans="8:9" ht="15.95" customHeight="1">
      <c r="H86" s="89"/>
      <c r="I86" s="89"/>
    </row>
    <row r="87" spans="8:9" ht="15.95" customHeight="1">
      <c r="H87" s="89"/>
      <c r="I87" s="89"/>
    </row>
    <row r="88" spans="8:9" ht="15.95" customHeight="1">
      <c r="H88" s="89"/>
      <c r="I88" s="89"/>
    </row>
    <row r="89" spans="8:9" ht="15.95" customHeight="1">
      <c r="H89" s="89"/>
      <c r="I89" s="89"/>
    </row>
    <row r="90" spans="8:9" ht="15.95" customHeight="1">
      <c r="H90" s="89"/>
      <c r="I90" s="89"/>
    </row>
    <row r="91" spans="8:9" ht="15.95" customHeight="1">
      <c r="H91" s="89"/>
      <c r="I91" s="89"/>
    </row>
    <row r="92" spans="8:9" ht="15.95" customHeight="1">
      <c r="H92" s="89"/>
      <c r="I92" s="89"/>
    </row>
    <row r="93" spans="8:9" ht="15.95" customHeight="1">
      <c r="H93" s="89"/>
      <c r="I93" s="89"/>
    </row>
    <row r="94" spans="8:9">
      <c r="H94" s="89"/>
      <c r="I94" s="89"/>
    </row>
    <row r="95" spans="8:9">
      <c r="H95" s="89"/>
      <c r="I95" s="89"/>
    </row>
    <row r="96" spans="8:9">
      <c r="H96" s="89"/>
      <c r="I96" s="89"/>
    </row>
    <row r="97" spans="7:9">
      <c r="H97" s="89"/>
      <c r="I97" s="89"/>
    </row>
    <row r="98" spans="7:9">
      <c r="H98" s="89"/>
      <c r="I98" s="89"/>
    </row>
    <row r="99" spans="7:9">
      <c r="H99" s="89"/>
      <c r="I99" s="89"/>
    </row>
    <row r="100" spans="7:9">
      <c r="H100" s="89"/>
      <c r="I100" s="89"/>
    </row>
    <row r="101" spans="7:9">
      <c r="H101" s="89"/>
      <c r="I101" s="89"/>
    </row>
    <row r="102" spans="7:9">
      <c r="H102" s="89"/>
      <c r="I102" s="89"/>
    </row>
    <row r="103" spans="7:9">
      <c r="H103" s="89"/>
      <c r="I103" s="89"/>
    </row>
    <row r="104" spans="7:9">
      <c r="H104" s="89"/>
      <c r="I104" s="89"/>
    </row>
    <row r="105" spans="7:9">
      <c r="G105" s="83"/>
      <c r="H105" s="89"/>
      <c r="I105" s="89"/>
    </row>
    <row r="106" spans="7:9">
      <c r="G106" s="84"/>
      <c r="H106" s="89"/>
      <c r="I106" s="89"/>
    </row>
    <row r="107" spans="7:9">
      <c r="G107" s="84"/>
      <c r="H107" s="89"/>
      <c r="I107" s="89"/>
    </row>
    <row r="108" spans="7:9">
      <c r="G108" s="84"/>
      <c r="H108" s="89"/>
      <c r="I108" s="89"/>
    </row>
    <row r="109" spans="7:9">
      <c r="H109" s="89"/>
      <c r="I109" s="89"/>
    </row>
    <row r="110" spans="7:9">
      <c r="H110" s="89"/>
      <c r="I110" s="89"/>
    </row>
    <row r="111" spans="7:9">
      <c r="H111" s="89"/>
      <c r="I111" s="89"/>
    </row>
    <row r="112" spans="7:9">
      <c r="H112" s="89"/>
      <c r="I112" s="89"/>
    </row>
    <row r="113" spans="8:9">
      <c r="H113" s="89"/>
      <c r="I113" s="89"/>
    </row>
    <row r="114" spans="8:9">
      <c r="H114" s="89"/>
      <c r="I114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4:F34"/>
    <mergeCell ref="A42:F42"/>
    <mergeCell ref="D59:E59"/>
    <mergeCell ref="D61:E61"/>
    <mergeCell ref="D66:E66"/>
    <mergeCell ref="A28:B28"/>
    <mergeCell ref="C28:F28"/>
    <mergeCell ref="C29:D29"/>
    <mergeCell ref="E29:F29"/>
    <mergeCell ref="C30:D30"/>
    <mergeCell ref="E30:F30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NDQD201604844 / Bacterial Endotoxin / Download 1  /  Analyst - Eric Ngamau /  Date 18-08-2016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28</v>
      </c>
      <c r="B30" s="124"/>
      <c r="C30" s="125" t="s">
        <v>29</v>
      </c>
      <c r="D30" s="125"/>
      <c r="E30" s="125"/>
      <c r="F30" s="126"/>
    </row>
    <row r="31" spans="1:7" ht="20.100000000000001" customHeight="1">
      <c r="A31" s="22"/>
      <c r="B31" s="23"/>
      <c r="C31" s="127" t="s">
        <v>31</v>
      </c>
      <c r="D31" s="128"/>
      <c r="E31" s="128" t="s">
        <v>32</v>
      </c>
      <c r="F31" s="129"/>
    </row>
    <row r="32" spans="1:7" ht="20.100000000000001" customHeight="1">
      <c r="A32" s="25" t="s">
        <v>30</v>
      </c>
      <c r="B32" s="26" t="s">
        <v>73</v>
      </c>
      <c r="C32" s="130">
        <v>-0.999</v>
      </c>
      <c r="D32" s="131"/>
      <c r="E32" s="118">
        <v>0.998</v>
      </c>
      <c r="F32" s="119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0" t="s">
        <v>58</v>
      </c>
      <c r="E48" s="120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0" t="s">
        <v>60</v>
      </c>
      <c r="E50" s="120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2">
        <f>F52*5/500</f>
        <v>4.3190433674064307E-7</v>
      </c>
      <c r="E55" s="132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Powder</vt:lpstr>
      <vt:lpstr>dILUENT</vt:lpstr>
      <vt:lpstr>C</vt:lpstr>
      <vt:lpstr>'C'!Print_Area</vt:lpstr>
      <vt:lpstr>dILUENT!Print_Area</vt:lpstr>
      <vt:lpstr>Powder!Print_Area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2016-08-18T14:14:34Z</dcterms:modified>
</cp:coreProperties>
</file>