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2" r:id="rId2"/>
    <sheet name="LEVONORGESTREL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C129" i="3" l="1"/>
  <c r="B125" i="3"/>
  <c r="D109" i="3" s="1"/>
  <c r="F122" i="3"/>
  <c r="E122" i="3"/>
  <c r="E121" i="3"/>
  <c r="F121" i="3" s="1"/>
  <c r="E120" i="3"/>
  <c r="F120" i="3" s="1"/>
  <c r="E119" i="3"/>
  <c r="F119" i="3" s="1"/>
  <c r="E118" i="3"/>
  <c r="F118" i="3" s="1"/>
  <c r="E117" i="3"/>
  <c r="F117" i="3" s="1"/>
  <c r="B107" i="3"/>
  <c r="F104" i="3"/>
  <c r="D104" i="3"/>
  <c r="G103" i="3"/>
  <c r="E103" i="3"/>
  <c r="B96" i="3"/>
  <c r="F106" i="3" s="1"/>
  <c r="B91" i="3"/>
  <c r="B90" i="3"/>
  <c r="C74" i="3"/>
  <c r="B67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6" i="2"/>
  <c r="D49" i="2" s="1"/>
  <c r="C45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24" i="3" l="1"/>
  <c r="F125" i="3" s="1"/>
  <c r="D110" i="3"/>
  <c r="F107" i="3"/>
  <c r="F108" i="3" s="1"/>
  <c r="G38" i="3"/>
  <c r="G40" i="3"/>
  <c r="E39" i="3"/>
  <c r="E40" i="3"/>
  <c r="G39" i="3"/>
  <c r="E38" i="3"/>
  <c r="F45" i="3"/>
  <c r="F46" i="3" s="1"/>
  <c r="C50" i="2"/>
  <c r="D44" i="3"/>
  <c r="D45" i="3" s="1"/>
  <c r="D46" i="3" s="1"/>
  <c r="D26" i="2"/>
  <c r="D30" i="2"/>
  <c r="D34" i="2"/>
  <c r="D38" i="2"/>
  <c r="D42" i="2"/>
  <c r="B49" i="2"/>
  <c r="D50" i="2"/>
  <c r="D106" i="3"/>
  <c r="D107" i="3" s="1"/>
  <c r="D108" i="3" s="1"/>
  <c r="F126" i="3"/>
  <c r="D43" i="2"/>
  <c r="C49" i="2"/>
  <c r="B57" i="3"/>
  <c r="D111" i="3" l="1"/>
  <c r="E101" i="3"/>
  <c r="G102" i="3"/>
  <c r="G100" i="3"/>
  <c r="E102" i="3"/>
  <c r="E100" i="3"/>
  <c r="G101" i="3"/>
  <c r="G129" i="3"/>
  <c r="E42" i="3"/>
  <c r="G42" i="3"/>
  <c r="D50" i="3"/>
  <c r="E67" i="3" s="1"/>
  <c r="G67" i="3" s="1"/>
  <c r="D52" i="3"/>
  <c r="G104" i="3" l="1"/>
  <c r="D114" i="3"/>
  <c r="D112" i="3"/>
  <c r="D113" i="3" s="1"/>
  <c r="E104" i="3"/>
  <c r="E59" i="3"/>
  <c r="G59" i="3" s="1"/>
  <c r="E60" i="3"/>
  <c r="G60" i="3" s="1"/>
  <c r="E68" i="3"/>
  <c r="G68" i="3" s="1"/>
  <c r="E61" i="3"/>
  <c r="G61" i="3" s="1"/>
  <c r="E63" i="3"/>
  <c r="G63" i="3" s="1"/>
  <c r="D51" i="3"/>
  <c r="E65" i="3"/>
  <c r="G65" i="3" s="1"/>
  <c r="E66" i="3"/>
  <c r="G66" i="3" s="1"/>
  <c r="E64" i="3"/>
  <c r="G64" i="3" s="1"/>
  <c r="E62" i="3"/>
  <c r="G62" i="3" s="1"/>
  <c r="E72" i="3" l="1"/>
  <c r="E70" i="3"/>
  <c r="F68" i="3" s="1"/>
  <c r="G72" i="3"/>
  <c r="C81" i="3"/>
  <c r="G70" i="3"/>
  <c r="G71" i="3" s="1"/>
  <c r="F61" i="3" l="1"/>
  <c r="F63" i="3"/>
  <c r="F62" i="3"/>
  <c r="F65" i="3"/>
  <c r="F67" i="3"/>
  <c r="F60" i="3"/>
  <c r="F66" i="3"/>
  <c r="F64" i="3"/>
  <c r="E71" i="3"/>
  <c r="F59" i="3"/>
  <c r="G74" i="3"/>
  <c r="C82" i="3"/>
  <c r="C79" i="3"/>
  <c r="F70" i="3" l="1"/>
  <c r="F71" i="3" s="1"/>
  <c r="C83" i="3"/>
  <c r="F72" i="3"/>
</calcChain>
</file>

<file path=xl/sharedStrings.xml><?xml version="1.0" encoding="utf-8"?>
<sst xmlns="http://schemas.openxmlformats.org/spreadsheetml/2006/main" count="234" uniqueCount="127">
  <si>
    <t>HPLC System Suitability Report</t>
  </si>
  <si>
    <t>Analysis Data</t>
  </si>
  <si>
    <t>Assay</t>
  </si>
  <si>
    <t>Sample(s)</t>
  </si>
  <si>
    <t>Reference Substance:</t>
  </si>
  <si>
    <t>I-PILL TABLETS 1.5 mg</t>
  </si>
  <si>
    <t>% age Purity:</t>
  </si>
  <si>
    <t>NDQD201605905</t>
  </si>
  <si>
    <t>Weight (mg):</t>
  </si>
  <si>
    <t xml:space="preserve">Levonorgestrel 0.15mg </t>
  </si>
  <si>
    <t>Standard Conc (mg/mL):</t>
  </si>
  <si>
    <t>Each tablet contains Levonorgestrel Ph.Eur. 1.5 mg</t>
  </si>
  <si>
    <t>2016-05-06 12:21:44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</si>
  <si>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</si>
  <si>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</si>
  <si>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</si>
  <si>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</si>
  <si>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</si>
  <si>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</si>
  <si>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</si>
  <si>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</si>
  <si>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</si>
  <si>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</si>
  <si>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</si>
  <si>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</si>
  <si>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</si>
  <si>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</si>
  <si>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</si>
  <si>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</si>
  <si>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</si>
  <si>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</si>
  <si>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</si>
  <si>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</si>
  <si>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</si>
  <si>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</si>
  <si>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</si>
  <si>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</si>
  <si>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</si>
  <si>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</si>
  <si>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</si>
  <si>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</si>
  <si>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</si>
  <si>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</si>
  <si>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</si>
  <si>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</si>
  <si>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</si>
  <si>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</si>
  <si>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</si>
  <si>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</si>
  <si>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</si>
  <si>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</si>
  <si>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</si>
  <si>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</si>
  <si>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</si>
  <si>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</si>
  <si>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</si>
  <si>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</si>
  <si>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</si>
  <si>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</si>
  <si>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</si>
  <si>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</si>
  <si>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</si>
  <si>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</si>
  <si>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</si>
  <si>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</si>
  <si>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</si>
  <si>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</si>
  <si>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</si>
  <si>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</si>
  <si>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</si>
  <si>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</si>
  <si>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</si>
  <si>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</si>
  <si>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</si>
  <si>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</si>
  <si>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</si>
  <si>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</si>
  <si>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</si>
  <si>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</si>
  <si>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</si>
  <si>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</si>
  <si>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</si>
  <si>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</si>
  <si>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</si>
  <si>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</si>
  <si>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</si>
  <si>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</si>
  <si>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</si>
  <si>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</si>
  <si>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</si>
  <si>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</si>
  <si>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</si>
  <si>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</si>
  <si>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</si>
  <si>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</si>
  <si>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</si>
  <si>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</si>
  <si>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</si>
  <si>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</si>
  <si>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</si>
  <si>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</si>
  <si>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</si>
  <si>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</si>
  <si>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</si>
  <si>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</si>
  <si>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</si>
  <si>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</si>
  <si>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</si>
  <si>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</si>
  <si>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</si>
  <si>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</si>
  <si>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</si>
  <si>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</si>
  <si>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</si>
  <si>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</si>
  <si>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</si>
  <si>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</si>
  <si>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</si>
  <si>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</si>
  <si>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</si>
  <si>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</si>
  <si>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</si>
  <si>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</si>
  <si>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Levornogestrel</t>
  </si>
  <si>
    <t>L4 4</t>
  </si>
  <si>
    <t xml:space="preserve">Levonorgestrel 1.5mg </t>
  </si>
  <si>
    <t>Levonorgestrel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</si>
</sst>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C19" sqref="C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99.67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14.96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B20/100*4/100</f>
        <v>5.9840000000000006E-3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29172071</v>
      </c>
      <c r="C24" s="18">
        <v>11566.7</v>
      </c>
      <c r="D24" s="19">
        <v>1</v>
      </c>
      <c r="E24" s="20">
        <v>9.3000000000000007</v>
      </c>
    </row>
    <row r="25" spans="1:6" ht="16.5" customHeight="1" x14ac:dyDescent="0.3">
      <c r="A25" s="17">
        <v>2</v>
      </c>
      <c r="B25" s="18">
        <v>29205227</v>
      </c>
      <c r="C25" s="18">
        <v>11525.8</v>
      </c>
      <c r="D25" s="19">
        <v>1</v>
      </c>
      <c r="E25" s="19">
        <v>9.3000000000000007</v>
      </c>
    </row>
    <row r="26" spans="1:6" ht="16.5" customHeight="1" x14ac:dyDescent="0.3">
      <c r="A26" s="17">
        <v>3</v>
      </c>
      <c r="B26" s="18">
        <v>29256082</v>
      </c>
      <c r="C26" s="18">
        <v>11573.6</v>
      </c>
      <c r="D26" s="19">
        <v>1</v>
      </c>
      <c r="E26" s="19">
        <v>9.3000000000000007</v>
      </c>
    </row>
    <row r="27" spans="1:6" ht="16.5" customHeight="1" x14ac:dyDescent="0.3">
      <c r="A27" s="17">
        <v>4</v>
      </c>
      <c r="B27" s="18">
        <v>29237538</v>
      </c>
      <c r="C27" s="18">
        <v>11560.5</v>
      </c>
      <c r="D27" s="19">
        <v>1</v>
      </c>
      <c r="E27" s="19">
        <v>9.3000000000000007</v>
      </c>
    </row>
    <row r="28" spans="1:6" ht="16.5" customHeight="1" x14ac:dyDescent="0.3">
      <c r="A28" s="17">
        <v>5</v>
      </c>
      <c r="B28" s="18">
        <v>29215863</v>
      </c>
      <c r="C28" s="18">
        <v>11613.8</v>
      </c>
      <c r="D28" s="19">
        <v>1</v>
      </c>
      <c r="E28" s="19">
        <v>9.3000000000000007</v>
      </c>
    </row>
    <row r="29" spans="1:6" ht="16.5" customHeight="1" x14ac:dyDescent="0.3">
      <c r="A29" s="17">
        <v>6</v>
      </c>
      <c r="B29" s="21">
        <v>29197423</v>
      </c>
      <c r="C29" s="21">
        <v>11640.1</v>
      </c>
      <c r="D29" s="22">
        <v>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29214034</v>
      </c>
      <c r="C30" s="25">
        <f>AVERAGE(C24:C29)</f>
        <v>11580.083333333334</v>
      </c>
      <c r="D30" s="26">
        <f>AVERAGE(D24:D29)</f>
        <v>1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1.0198278730163752E-3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25</v>
      </c>
      <c r="C59" s="28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30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31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32</v>
      </c>
      <c r="B14" s="290"/>
      <c r="C14" s="60" t="s">
        <v>5</v>
      </c>
    </row>
    <row r="15" spans="1:7" ht="16.5" customHeight="1" x14ac:dyDescent="0.3">
      <c r="A15" s="290" t="s">
        <v>33</v>
      </c>
      <c r="B15" s="290"/>
      <c r="C15" s="60" t="s">
        <v>7</v>
      </c>
    </row>
    <row r="16" spans="1:7" ht="16.5" customHeight="1" x14ac:dyDescent="0.3">
      <c r="A16" s="290" t="s">
        <v>34</v>
      </c>
      <c r="B16" s="290"/>
      <c r="C16" s="60" t="s">
        <v>9</v>
      </c>
    </row>
    <row r="17" spans="1:5" ht="16.5" customHeight="1" x14ac:dyDescent="0.3">
      <c r="A17" s="290" t="s">
        <v>35</v>
      </c>
      <c r="B17" s="290"/>
      <c r="C17" s="60" t="s">
        <v>11</v>
      </c>
    </row>
    <row r="18" spans="1:5" ht="16.5" customHeight="1" x14ac:dyDescent="0.3">
      <c r="A18" s="290" t="s">
        <v>36</v>
      </c>
      <c r="B18" s="290"/>
      <c r="C18" s="97" t="s">
        <v>12</v>
      </c>
    </row>
    <row r="19" spans="1:5" ht="16.5" customHeight="1" x14ac:dyDescent="0.3">
      <c r="A19" s="290" t="s">
        <v>37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38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201.56</v>
      </c>
      <c r="D24" s="87">
        <f t="shared" ref="D24:D43" si="0">(C24-$C$46)/$C$46</f>
        <v>1.1722397727047865E-3</v>
      </c>
      <c r="E24" s="53"/>
    </row>
    <row r="25" spans="1:5" ht="15.75" customHeight="1" x14ac:dyDescent="0.3">
      <c r="C25" s="95">
        <v>199.37</v>
      </c>
      <c r="D25" s="88">
        <f t="shared" si="0"/>
        <v>-9.7057479485802966E-3</v>
      </c>
      <c r="E25" s="53"/>
    </row>
    <row r="26" spans="1:5" ht="15.75" customHeight="1" x14ac:dyDescent="0.3">
      <c r="C26" s="95">
        <v>203</v>
      </c>
      <c r="D26" s="88">
        <f t="shared" si="0"/>
        <v>8.3248892332757948E-3</v>
      </c>
      <c r="E26" s="53"/>
    </row>
    <row r="27" spans="1:5" ht="15.75" customHeight="1" x14ac:dyDescent="0.3">
      <c r="C27" s="95">
        <v>198.64</v>
      </c>
      <c r="D27" s="88">
        <f t="shared" si="0"/>
        <v>-1.3331743855675418E-2</v>
      </c>
      <c r="E27" s="53"/>
    </row>
    <row r="28" spans="1:5" ht="15.75" customHeight="1" x14ac:dyDescent="0.3">
      <c r="C28" s="95">
        <v>201.22</v>
      </c>
      <c r="D28" s="88">
        <f t="shared" si="0"/>
        <v>-5.1658023881894356E-4</v>
      </c>
      <c r="E28" s="53"/>
    </row>
    <row r="29" spans="1:5" ht="15.75" customHeight="1" x14ac:dyDescent="0.3">
      <c r="C29" s="95">
        <v>203.44</v>
      </c>
      <c r="D29" s="88">
        <f t="shared" si="0"/>
        <v>1.0510421012894707E-2</v>
      </c>
      <c r="E29" s="53"/>
    </row>
    <row r="30" spans="1:5" ht="15.75" customHeight="1" x14ac:dyDescent="0.3">
      <c r="C30" s="95">
        <v>199.03</v>
      </c>
      <c r="D30" s="88">
        <f t="shared" si="0"/>
        <v>-1.1394567960104025E-2</v>
      </c>
      <c r="E30" s="53"/>
    </row>
    <row r="31" spans="1:5" ht="15.75" customHeight="1" x14ac:dyDescent="0.3">
      <c r="C31" s="95">
        <v>200.82</v>
      </c>
      <c r="D31" s="88">
        <f t="shared" si="0"/>
        <v>-2.5034273111998111E-3</v>
      </c>
      <c r="E31" s="53"/>
    </row>
    <row r="32" spans="1:5" ht="15.75" customHeight="1" x14ac:dyDescent="0.3">
      <c r="C32" s="95">
        <v>204.34</v>
      </c>
      <c r="D32" s="88">
        <f t="shared" si="0"/>
        <v>1.4980826925751624E-2</v>
      </c>
      <c r="E32" s="53"/>
    </row>
    <row r="33" spans="1:7" ht="15.75" customHeight="1" x14ac:dyDescent="0.3">
      <c r="C33" s="95">
        <v>204.2</v>
      </c>
      <c r="D33" s="88">
        <f t="shared" si="0"/>
        <v>1.4285430450418257E-2</v>
      </c>
      <c r="E33" s="53"/>
    </row>
    <row r="34" spans="1:7" ht="15.75" customHeight="1" x14ac:dyDescent="0.3">
      <c r="C34" s="95">
        <v>199.48</v>
      </c>
      <c r="D34" s="88">
        <f t="shared" si="0"/>
        <v>-9.1593650036756388E-3</v>
      </c>
      <c r="E34" s="53"/>
    </row>
    <row r="35" spans="1:7" ht="15.75" customHeight="1" x14ac:dyDescent="0.3">
      <c r="C35" s="95">
        <v>204.06</v>
      </c>
      <c r="D35" s="88">
        <f t="shared" si="0"/>
        <v>1.359003397508503E-2</v>
      </c>
      <c r="E35" s="53"/>
    </row>
    <row r="36" spans="1:7" ht="15.75" customHeight="1" x14ac:dyDescent="0.3">
      <c r="C36" s="95">
        <v>200.9</v>
      </c>
      <c r="D36" s="88">
        <f t="shared" si="0"/>
        <v>-2.106057896723581E-3</v>
      </c>
      <c r="E36" s="53"/>
    </row>
    <row r="37" spans="1:7" ht="15.75" customHeight="1" x14ac:dyDescent="0.3">
      <c r="C37" s="95">
        <v>203.14</v>
      </c>
      <c r="D37" s="88">
        <f t="shared" si="0"/>
        <v>9.0202857086090216E-3</v>
      </c>
      <c r="E37" s="53"/>
    </row>
    <row r="38" spans="1:7" ht="15.75" customHeight="1" x14ac:dyDescent="0.3">
      <c r="C38" s="95">
        <v>197.41</v>
      </c>
      <c r="D38" s="88">
        <f t="shared" si="0"/>
        <v>-1.9441298603246445E-2</v>
      </c>
      <c r="E38" s="53"/>
    </row>
    <row r="39" spans="1:7" ht="15.75" customHeight="1" x14ac:dyDescent="0.3">
      <c r="C39" s="95">
        <v>201.33</v>
      </c>
      <c r="D39" s="88">
        <f t="shared" si="0"/>
        <v>2.9802706085854888E-5</v>
      </c>
      <c r="E39" s="53"/>
    </row>
    <row r="40" spans="1:7" ht="15.75" customHeight="1" x14ac:dyDescent="0.3">
      <c r="C40" s="95">
        <v>199.09</v>
      </c>
      <c r="D40" s="88">
        <f t="shared" si="0"/>
        <v>-1.1096540899246889E-2</v>
      </c>
      <c r="E40" s="53"/>
    </row>
    <row r="41" spans="1:7" ht="15.75" customHeight="1" x14ac:dyDescent="0.3">
      <c r="C41" s="95">
        <v>203.28</v>
      </c>
      <c r="D41" s="88">
        <f t="shared" si="0"/>
        <v>9.7156821839423889E-3</v>
      </c>
      <c r="E41" s="53"/>
    </row>
    <row r="42" spans="1:7" ht="15.75" customHeight="1" x14ac:dyDescent="0.3">
      <c r="C42" s="95">
        <v>202.72</v>
      </c>
      <c r="D42" s="88">
        <f t="shared" si="0"/>
        <v>6.9340962826092024E-3</v>
      </c>
      <c r="E42" s="53"/>
    </row>
    <row r="43" spans="1:7" ht="16.5" customHeight="1" x14ac:dyDescent="0.3">
      <c r="C43" s="96">
        <v>199.45</v>
      </c>
      <c r="D43" s="89">
        <f t="shared" si="0"/>
        <v>-9.3083785341042079E-3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4026.4799999999996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201.32399999999998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3">
        <f>C46</f>
        <v>201.32399999999998</v>
      </c>
      <c r="C49" s="93">
        <f>-IF(C46&lt;=80,10%,IF(C46&lt;250,7.5%,5%))</f>
        <v>-7.4999999999999997E-2</v>
      </c>
      <c r="D49" s="81">
        <f>IF(C46&lt;=80,C46*0.9,IF(C46&lt;250,C46*0.925,C46*0.95))</f>
        <v>186.22469999999998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216.42329999999998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94" zoomScale="60" zoomScaleNormal="70" workbookViewId="0">
      <selection activeCell="D117" sqref="D117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3" bestFit="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291" t="s">
        <v>44</v>
      </c>
      <c r="B1" s="291"/>
      <c r="C1" s="291"/>
      <c r="D1" s="291"/>
      <c r="E1" s="291"/>
      <c r="F1" s="291"/>
      <c r="G1" s="291"/>
    </row>
    <row r="2" spans="1:7" x14ac:dyDescent="0.2">
      <c r="A2" s="291"/>
      <c r="B2" s="291"/>
      <c r="C2" s="291"/>
      <c r="D2" s="291"/>
      <c r="E2" s="291"/>
      <c r="F2" s="291"/>
      <c r="G2" s="291"/>
    </row>
    <row r="3" spans="1:7" x14ac:dyDescent="0.2">
      <c r="A3" s="291"/>
      <c r="B3" s="291"/>
      <c r="C3" s="291"/>
      <c r="D3" s="291"/>
      <c r="E3" s="291"/>
      <c r="F3" s="291"/>
      <c r="G3" s="291"/>
    </row>
    <row r="4" spans="1:7" x14ac:dyDescent="0.2">
      <c r="A4" s="291"/>
      <c r="B4" s="291"/>
      <c r="C4" s="291"/>
      <c r="D4" s="291"/>
      <c r="E4" s="291"/>
      <c r="F4" s="291"/>
      <c r="G4" s="291"/>
    </row>
    <row r="5" spans="1:7" x14ac:dyDescent="0.2">
      <c r="A5" s="291"/>
      <c r="B5" s="291"/>
      <c r="C5" s="291"/>
      <c r="D5" s="291"/>
      <c r="E5" s="291"/>
      <c r="F5" s="291"/>
      <c r="G5" s="291"/>
    </row>
    <row r="6" spans="1:7" x14ac:dyDescent="0.2">
      <c r="A6" s="291"/>
      <c r="B6" s="291"/>
      <c r="C6" s="291"/>
      <c r="D6" s="291"/>
      <c r="E6" s="291"/>
      <c r="F6" s="291"/>
      <c r="G6" s="291"/>
    </row>
    <row r="7" spans="1:7" x14ac:dyDescent="0.2">
      <c r="A7" s="291"/>
      <c r="B7" s="291"/>
      <c r="C7" s="291"/>
      <c r="D7" s="291"/>
      <c r="E7" s="291"/>
      <c r="F7" s="291"/>
      <c r="G7" s="291"/>
    </row>
    <row r="8" spans="1:7" x14ac:dyDescent="0.2">
      <c r="A8" s="292" t="s">
        <v>45</v>
      </c>
      <c r="B8" s="292"/>
      <c r="C8" s="292"/>
      <c r="D8" s="292"/>
      <c r="E8" s="292"/>
      <c r="F8" s="292"/>
      <c r="G8" s="292"/>
    </row>
    <row r="9" spans="1:7" x14ac:dyDescent="0.2">
      <c r="A9" s="292"/>
      <c r="B9" s="292"/>
      <c r="C9" s="292"/>
      <c r="D9" s="292"/>
      <c r="E9" s="292"/>
      <c r="F9" s="292"/>
      <c r="G9" s="292"/>
    </row>
    <row r="10" spans="1:7" x14ac:dyDescent="0.2">
      <c r="A10" s="292"/>
      <c r="B10" s="292"/>
      <c r="C10" s="292"/>
      <c r="D10" s="292"/>
      <c r="E10" s="292"/>
      <c r="F10" s="292"/>
      <c r="G10" s="292"/>
    </row>
    <row r="11" spans="1:7" x14ac:dyDescent="0.2">
      <c r="A11" s="292"/>
      <c r="B11" s="292"/>
      <c r="C11" s="292"/>
      <c r="D11" s="292"/>
      <c r="E11" s="292"/>
      <c r="F11" s="292"/>
      <c r="G11" s="292"/>
    </row>
    <row r="12" spans="1:7" x14ac:dyDescent="0.2">
      <c r="A12" s="292"/>
      <c r="B12" s="292"/>
      <c r="C12" s="292"/>
      <c r="D12" s="292"/>
      <c r="E12" s="292"/>
      <c r="F12" s="292"/>
      <c r="G12" s="292"/>
    </row>
    <row r="13" spans="1:7" x14ac:dyDescent="0.2">
      <c r="A13" s="292"/>
      <c r="B13" s="292"/>
      <c r="C13" s="292"/>
      <c r="D13" s="292"/>
      <c r="E13" s="292"/>
      <c r="F13" s="292"/>
      <c r="G13" s="292"/>
    </row>
    <row r="14" spans="1:7" x14ac:dyDescent="0.2">
      <c r="A14" s="292"/>
      <c r="B14" s="292"/>
      <c r="C14" s="292"/>
      <c r="D14" s="292"/>
      <c r="E14" s="292"/>
      <c r="F14" s="292"/>
      <c r="G14" s="292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314" t="s">
        <v>30</v>
      </c>
      <c r="B16" s="315"/>
      <c r="C16" s="315"/>
      <c r="D16" s="315"/>
      <c r="E16" s="315"/>
      <c r="F16" s="315"/>
      <c r="G16" s="315"/>
    </row>
    <row r="17" spans="1:7" ht="18.75" customHeight="1" x14ac:dyDescent="0.3">
      <c r="A17" s="99" t="s">
        <v>46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32</v>
      </c>
      <c r="B18" s="307" t="s">
        <v>5</v>
      </c>
      <c r="C18" s="307"/>
      <c r="D18" s="101"/>
      <c r="E18" s="101"/>
      <c r="F18" s="98"/>
      <c r="G18" s="98"/>
    </row>
    <row r="19" spans="1:7" ht="26.25" customHeight="1" x14ac:dyDescent="0.4">
      <c r="A19" s="100" t="s">
        <v>33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34</v>
      </c>
      <c r="B20" s="308" t="s">
        <v>125</v>
      </c>
      <c r="C20" s="308"/>
      <c r="D20" s="98"/>
      <c r="E20" s="98"/>
      <c r="F20" s="98"/>
      <c r="G20" s="98"/>
    </row>
    <row r="21" spans="1:7" ht="26.25" customHeight="1" x14ac:dyDescent="0.4">
      <c r="A21" s="100" t="s">
        <v>35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36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37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307" t="s">
        <v>123</v>
      </c>
      <c r="C26" s="307"/>
      <c r="D26" s="98"/>
      <c r="E26" s="98"/>
      <c r="F26" s="98"/>
      <c r="G26" s="98"/>
    </row>
    <row r="27" spans="1:7" ht="26.25" customHeight="1" x14ac:dyDescent="0.4">
      <c r="A27" s="109" t="s">
        <v>47</v>
      </c>
      <c r="B27" s="308" t="s">
        <v>124</v>
      </c>
      <c r="C27" s="308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99.67</v>
      </c>
      <c r="C28" s="98"/>
      <c r="D28" s="98"/>
      <c r="E28" s="98"/>
      <c r="F28" s="98"/>
      <c r="G28" s="98"/>
    </row>
    <row r="29" spans="1:7" ht="27" customHeight="1" x14ac:dyDescent="0.4">
      <c r="A29" s="109" t="s">
        <v>48</v>
      </c>
      <c r="B29" s="111">
        <v>0</v>
      </c>
      <c r="C29" s="294" t="s">
        <v>49</v>
      </c>
      <c r="D29" s="295"/>
      <c r="E29" s="295"/>
      <c r="F29" s="295"/>
      <c r="G29" s="312"/>
    </row>
    <row r="30" spans="1:7" ht="19.5" customHeight="1" x14ac:dyDescent="0.3">
      <c r="A30" s="109" t="s">
        <v>50</v>
      </c>
      <c r="B30" s="113">
        <f>B28-B29</f>
        <v>99.67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51</v>
      </c>
      <c r="B31" s="115">
        <v>1</v>
      </c>
      <c r="C31" s="294" t="s">
        <v>52</v>
      </c>
      <c r="D31" s="295"/>
      <c r="E31" s="295"/>
      <c r="F31" s="295"/>
      <c r="G31" s="312"/>
    </row>
    <row r="32" spans="1:7" ht="27" customHeight="1" x14ac:dyDescent="0.4">
      <c r="A32" s="109" t="s">
        <v>53</v>
      </c>
      <c r="B32" s="115">
        <v>1</v>
      </c>
      <c r="C32" s="294" t="s">
        <v>54</v>
      </c>
      <c r="D32" s="295"/>
      <c r="E32" s="295"/>
      <c r="F32" s="295"/>
      <c r="G32" s="312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55</v>
      </c>
      <c r="B34" s="118">
        <f>B31/B32</f>
        <v>1</v>
      </c>
      <c r="C34" s="98" t="s">
        <v>56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57</v>
      </c>
      <c r="B36" s="120">
        <v>100</v>
      </c>
      <c r="C36" s="98"/>
      <c r="D36" s="296" t="s">
        <v>58</v>
      </c>
      <c r="E36" s="313"/>
      <c r="F36" s="296" t="s">
        <v>59</v>
      </c>
      <c r="G36" s="297"/>
    </row>
    <row r="37" spans="1:7" ht="26.25" customHeight="1" x14ac:dyDescent="0.4">
      <c r="A37" s="121" t="s">
        <v>60</v>
      </c>
      <c r="B37" s="122">
        <v>4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</row>
    <row r="38" spans="1:7" ht="26.25" customHeight="1" x14ac:dyDescent="0.4">
      <c r="A38" s="121" t="s">
        <v>64</v>
      </c>
      <c r="B38" s="122">
        <v>100</v>
      </c>
      <c r="C38" s="127">
        <v>1</v>
      </c>
      <c r="D38" s="128">
        <v>29168146</v>
      </c>
      <c r="E38" s="129">
        <f>IF(ISBLANK(D38),"-",$D$48/$D$45*D38)</f>
        <v>29342967.487897225</v>
      </c>
      <c r="F38" s="128">
        <v>29234529</v>
      </c>
      <c r="G38" s="130">
        <f>IF(ISBLANK(F38),"-",$D$48/$F$45*F38)</f>
        <v>29040913.231485683</v>
      </c>
    </row>
    <row r="39" spans="1:7" ht="26.25" customHeight="1" x14ac:dyDescent="0.4">
      <c r="A39" s="121" t="s">
        <v>65</v>
      </c>
      <c r="B39" s="122">
        <v>1</v>
      </c>
      <c r="C39" s="131">
        <v>2</v>
      </c>
      <c r="D39" s="132">
        <v>29226014</v>
      </c>
      <c r="E39" s="133">
        <f>IF(ISBLANK(D39),"-",$D$48/$D$45*D39)</f>
        <v>29401182.324129518</v>
      </c>
      <c r="F39" s="132">
        <v>29272588</v>
      </c>
      <c r="G39" s="134">
        <f>IF(ISBLANK(F39),"-",$D$48/$F$45*F39)</f>
        <v>29078720.172609214</v>
      </c>
    </row>
    <row r="40" spans="1:7" ht="26.25" customHeight="1" x14ac:dyDescent="0.4">
      <c r="A40" s="121" t="s">
        <v>66</v>
      </c>
      <c r="B40" s="122">
        <v>1</v>
      </c>
      <c r="C40" s="131">
        <v>3</v>
      </c>
      <c r="D40" s="132">
        <v>29216466</v>
      </c>
      <c r="E40" s="133">
        <f>IF(ISBLANK(D40),"-",$D$48/$D$45*D40)</f>
        <v>29391577.097469777</v>
      </c>
      <c r="F40" s="132">
        <v>29249942</v>
      </c>
      <c r="G40" s="134">
        <f>IF(ISBLANK(F40),"-",$D$48/$F$45*F40)</f>
        <v>29056224.15356816</v>
      </c>
    </row>
    <row r="41" spans="1:7" ht="26.25" customHeight="1" x14ac:dyDescent="0.4">
      <c r="A41" s="121" t="s">
        <v>67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68</v>
      </c>
      <c r="B42" s="122">
        <v>1</v>
      </c>
      <c r="C42" s="139" t="s">
        <v>69</v>
      </c>
      <c r="D42" s="140">
        <f>AVERAGE(D38:D41)</f>
        <v>29203542</v>
      </c>
      <c r="E42" s="141">
        <f>AVERAGE(E38:E41)</f>
        <v>29378575.636498839</v>
      </c>
      <c r="F42" s="140">
        <f>AVERAGE(F38:F41)</f>
        <v>29252353</v>
      </c>
      <c r="G42" s="142">
        <f>AVERAGE(G38:G41)</f>
        <v>29058619.185887683</v>
      </c>
    </row>
    <row r="43" spans="1:7" ht="26.25" customHeight="1" x14ac:dyDescent="0.4">
      <c r="A43" s="121" t="s">
        <v>70</v>
      </c>
      <c r="B43" s="122">
        <v>1</v>
      </c>
      <c r="C43" s="143" t="s">
        <v>71</v>
      </c>
      <c r="D43" s="144">
        <v>14.96</v>
      </c>
      <c r="E43" s="145"/>
      <c r="F43" s="144">
        <v>15.15</v>
      </c>
      <c r="G43" s="98"/>
    </row>
    <row r="44" spans="1:7" ht="26.25" customHeight="1" x14ac:dyDescent="0.4">
      <c r="A44" s="121" t="s">
        <v>72</v>
      </c>
      <c r="B44" s="122">
        <v>1</v>
      </c>
      <c r="C44" s="146" t="s">
        <v>73</v>
      </c>
      <c r="D44" s="147">
        <f>D43*$B$34</f>
        <v>14.96</v>
      </c>
      <c r="E44" s="148"/>
      <c r="F44" s="147">
        <f>F43*$B$34</f>
        <v>15.15</v>
      </c>
      <c r="G44" s="98"/>
    </row>
    <row r="45" spans="1:7" ht="19.5" customHeight="1" x14ac:dyDescent="0.3">
      <c r="A45" s="121" t="s">
        <v>74</v>
      </c>
      <c r="B45" s="149">
        <f>(B44/B43)*(B42/B41)*(B40/B39)*(B38/B37)*B36</f>
        <v>2500</v>
      </c>
      <c r="C45" s="146" t="s">
        <v>75</v>
      </c>
      <c r="D45" s="150">
        <f>D44*$B$30/100</f>
        <v>14.910632</v>
      </c>
      <c r="E45" s="151"/>
      <c r="F45" s="150">
        <f>F44*$B$30/100</f>
        <v>15.100005000000001</v>
      </c>
      <c r="G45" s="98"/>
    </row>
    <row r="46" spans="1:7" ht="19.5" customHeight="1" x14ac:dyDescent="0.3">
      <c r="A46" s="298" t="s">
        <v>76</v>
      </c>
      <c r="B46" s="299"/>
      <c r="C46" s="146" t="s">
        <v>77</v>
      </c>
      <c r="D46" s="147">
        <f>D45/$B$45</f>
        <v>5.9642528E-3</v>
      </c>
      <c r="E46" s="151"/>
      <c r="F46" s="152">
        <f>F45/$B$45</f>
        <v>6.0400020000000009E-3</v>
      </c>
      <c r="G46" s="98"/>
    </row>
    <row r="47" spans="1:7" ht="27" customHeight="1" x14ac:dyDescent="0.4">
      <c r="A47" s="300"/>
      <c r="B47" s="301"/>
      <c r="C47" s="153" t="s">
        <v>78</v>
      </c>
      <c r="D47" s="154">
        <v>6.0000000000000001E-3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79</v>
      </c>
      <c r="D48" s="150">
        <f>D47*$B$45</f>
        <v>15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80</v>
      </c>
      <c r="D49" s="158">
        <f>D48/B34</f>
        <v>15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81</v>
      </c>
      <c r="D50" s="159">
        <f>AVERAGE(E38:E41,G38:G41)</f>
        <v>29218597.411193263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82</v>
      </c>
      <c r="D51" s="161">
        <f>STDEV(E38:E41,G38:G41)/D50</f>
        <v>6.0497466287137069E-3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83</v>
      </c>
      <c r="C54" s="98"/>
      <c r="D54" s="98"/>
      <c r="E54" s="98"/>
      <c r="F54" s="98"/>
      <c r="G54" s="98"/>
    </row>
    <row r="55" spans="1:7" ht="18.75" customHeight="1" x14ac:dyDescent="0.3">
      <c r="A55" s="98" t="s">
        <v>84</v>
      </c>
      <c r="B55" s="165" t="str">
        <f>B21</f>
        <v>Each tablet contains Levonorgestrel Ph.Eur. 1.5 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85</v>
      </c>
      <c r="B56" s="167">
        <v>1.5</v>
      </c>
      <c r="C56" s="98" t="str">
        <f>B20</f>
        <v xml:space="preserve">Levonorgestrel 1.5mg </v>
      </c>
      <c r="D56" s="98"/>
      <c r="E56" s="98"/>
      <c r="F56" s="98"/>
      <c r="G56" s="98"/>
    </row>
    <row r="57" spans="1:7" ht="17.25" customHeight="1" x14ac:dyDescent="0.3">
      <c r="A57" s="168" t="s">
        <v>86</v>
      </c>
      <c r="B57" s="168">
        <f>Uniformity!C46</f>
        <v>201.32399999999998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87</v>
      </c>
      <c r="B58" s="120">
        <v>100</v>
      </c>
      <c r="C58" s="170" t="s">
        <v>88</v>
      </c>
      <c r="D58" s="171" t="s">
        <v>89</v>
      </c>
      <c r="E58" s="172" t="s">
        <v>90</v>
      </c>
      <c r="F58" s="173" t="s">
        <v>91</v>
      </c>
      <c r="G58" s="174" t="s">
        <v>92</v>
      </c>
    </row>
    <row r="59" spans="1:7" ht="26.25" customHeight="1" x14ac:dyDescent="0.4">
      <c r="A59" s="121" t="s">
        <v>60</v>
      </c>
      <c r="B59" s="122">
        <v>4</v>
      </c>
      <c r="C59" s="175">
        <v>1</v>
      </c>
      <c r="D59" s="278">
        <v>27306418</v>
      </c>
      <c r="E59" s="176">
        <f t="shared" ref="E59:E68" si="0">IF(ISBLANK(D59),"-",D59/$D$50*$D$47*$B$67)</f>
        <v>1.4018341272024544</v>
      </c>
      <c r="F59" s="177">
        <f t="shared" ref="F59:F68" si="1">IF(ISBLANK(D59),"-",E59/$E$70*100)</f>
        <v>99.906720762648405</v>
      </c>
      <c r="G59" s="178">
        <f t="shared" ref="G59:G68" si="2">IF(ISBLANK(D59),"-",E59/$B$56*100)</f>
        <v>93.455608480163619</v>
      </c>
    </row>
    <row r="60" spans="1:7" ht="26.25" customHeight="1" x14ac:dyDescent="0.4">
      <c r="A60" s="121" t="s">
        <v>64</v>
      </c>
      <c r="B60" s="122">
        <v>10</v>
      </c>
      <c r="C60" s="179">
        <v>2</v>
      </c>
      <c r="D60" s="279">
        <v>27492456</v>
      </c>
      <c r="E60" s="180">
        <f t="shared" si="0"/>
        <v>1.4113847909825403</v>
      </c>
      <c r="F60" s="181">
        <f t="shared" si="1"/>
        <v>100.58738296144875</v>
      </c>
      <c r="G60" s="182">
        <f t="shared" si="2"/>
        <v>94.092319398836025</v>
      </c>
    </row>
    <row r="61" spans="1:7" ht="26.25" customHeight="1" x14ac:dyDescent="0.4">
      <c r="A61" s="121" t="s">
        <v>65</v>
      </c>
      <c r="B61" s="122">
        <v>1</v>
      </c>
      <c r="C61" s="179">
        <v>3</v>
      </c>
      <c r="D61" s="279">
        <v>27071149</v>
      </c>
      <c r="E61" s="180">
        <f t="shared" si="0"/>
        <v>1.3897560833787355</v>
      </c>
      <c r="F61" s="181">
        <f t="shared" si="1"/>
        <v>99.045935789419516</v>
      </c>
      <c r="G61" s="182">
        <f t="shared" si="2"/>
        <v>92.650405558582364</v>
      </c>
    </row>
    <row r="62" spans="1:7" ht="26.25" customHeight="1" x14ac:dyDescent="0.4">
      <c r="A62" s="121" t="s">
        <v>66</v>
      </c>
      <c r="B62" s="122">
        <v>1</v>
      </c>
      <c r="C62" s="179">
        <v>4</v>
      </c>
      <c r="D62" s="279">
        <v>27490121</v>
      </c>
      <c r="E62" s="180">
        <f t="shared" si="0"/>
        <v>1.4112649186987785</v>
      </c>
      <c r="F62" s="181">
        <f t="shared" si="1"/>
        <v>100.57883983459189</v>
      </c>
      <c r="G62" s="182">
        <f t="shared" si="2"/>
        <v>94.084327913251897</v>
      </c>
    </row>
    <row r="63" spans="1:7" ht="26.25" customHeight="1" x14ac:dyDescent="0.4">
      <c r="A63" s="121" t="s">
        <v>67</v>
      </c>
      <c r="B63" s="122">
        <v>1</v>
      </c>
      <c r="C63" s="179">
        <v>5</v>
      </c>
      <c r="D63" s="279">
        <v>26998564</v>
      </c>
      <c r="E63" s="180">
        <f t="shared" si="0"/>
        <v>1.3860297751488169</v>
      </c>
      <c r="F63" s="181">
        <f t="shared" si="1"/>
        <v>98.780367111515389</v>
      </c>
      <c r="G63" s="182">
        <f t="shared" si="2"/>
        <v>92.401985009921134</v>
      </c>
    </row>
    <row r="64" spans="1:7" ht="26.25" customHeight="1" x14ac:dyDescent="0.4">
      <c r="A64" s="121" t="s">
        <v>68</v>
      </c>
      <c r="B64" s="122">
        <v>1</v>
      </c>
      <c r="C64" s="179">
        <v>6</v>
      </c>
      <c r="D64" s="279">
        <v>27576660</v>
      </c>
      <c r="E64" s="180">
        <f t="shared" si="0"/>
        <v>1.4157075857499448</v>
      </c>
      <c r="F64" s="181">
        <f t="shared" si="1"/>
        <v>100.89546238494174</v>
      </c>
      <c r="G64" s="182">
        <f t="shared" si="2"/>
        <v>94.380505716662981</v>
      </c>
    </row>
    <row r="65" spans="1:7" ht="26.25" customHeight="1" x14ac:dyDescent="0.4">
      <c r="A65" s="121" t="s">
        <v>70</v>
      </c>
      <c r="B65" s="122">
        <v>1</v>
      </c>
      <c r="C65" s="179">
        <v>7</v>
      </c>
      <c r="D65" s="279">
        <v>27509635</v>
      </c>
      <c r="E65" s="180">
        <f t="shared" si="0"/>
        <v>1.4122667121657293</v>
      </c>
      <c r="F65" s="181">
        <f t="shared" si="1"/>
        <v>100.65023622751907</v>
      </c>
      <c r="G65" s="182">
        <f t="shared" si="2"/>
        <v>94.15111414438195</v>
      </c>
    </row>
    <row r="66" spans="1:7" ht="26.25" customHeight="1" x14ac:dyDescent="0.4">
      <c r="A66" s="121" t="s">
        <v>72</v>
      </c>
      <c r="B66" s="122">
        <v>1</v>
      </c>
      <c r="C66" s="179">
        <v>8</v>
      </c>
      <c r="D66" s="279">
        <v>26835025</v>
      </c>
      <c r="E66" s="180">
        <f t="shared" si="0"/>
        <v>1.3776341462776642</v>
      </c>
      <c r="F66" s="181">
        <f t="shared" si="1"/>
        <v>98.182022604857551</v>
      </c>
      <c r="G66" s="182">
        <f t="shared" si="2"/>
        <v>91.842276418510949</v>
      </c>
    </row>
    <row r="67" spans="1:7" ht="27" customHeight="1" x14ac:dyDescent="0.4">
      <c r="A67" s="121" t="s">
        <v>74</v>
      </c>
      <c r="B67" s="149">
        <f>(B66/B65)*(B64/B63)*(B62/B61)*(B60/B59)*B58</f>
        <v>250</v>
      </c>
      <c r="C67" s="179">
        <v>9</v>
      </c>
      <c r="D67" s="279">
        <v>27490548</v>
      </c>
      <c r="E67" s="180">
        <f t="shared" si="0"/>
        <v>1.4112868396688711</v>
      </c>
      <c r="F67" s="181">
        <f t="shared" si="1"/>
        <v>100.58040211089505</v>
      </c>
      <c r="G67" s="182">
        <f t="shared" si="2"/>
        <v>94.085789311258068</v>
      </c>
    </row>
    <row r="68" spans="1:7" ht="27" customHeight="1" x14ac:dyDescent="0.4">
      <c r="A68" s="298" t="s">
        <v>76</v>
      </c>
      <c r="B68" s="303"/>
      <c r="C68" s="183">
        <v>10</v>
      </c>
      <c r="D68" s="280">
        <v>27548554</v>
      </c>
      <c r="E68" s="184">
        <f t="shared" si="0"/>
        <v>1.4142647033484834</v>
      </c>
      <c r="F68" s="185">
        <f t="shared" si="1"/>
        <v>100.79263021216262</v>
      </c>
      <c r="G68" s="186">
        <f t="shared" si="2"/>
        <v>94.284313556565564</v>
      </c>
    </row>
    <row r="69" spans="1:7" ht="19.5" customHeight="1" x14ac:dyDescent="0.3">
      <c r="A69" s="300"/>
      <c r="B69" s="304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93</v>
      </c>
      <c r="D70" s="190"/>
      <c r="E70" s="191">
        <f>AVERAGE(E59:E68)</f>
        <v>1.4031429682622019</v>
      </c>
      <c r="F70" s="191">
        <f>AVERAGE(F59:F68)</f>
        <v>100</v>
      </c>
      <c r="G70" s="192">
        <f>AVERAGE(G59:G68)</f>
        <v>93.542864550813448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9.7646467316497027E-3</v>
      </c>
      <c r="F71" s="193">
        <f>STDEV(F59:F68)/F70</f>
        <v>9.7646467316496975E-3</v>
      </c>
      <c r="G71" s="194">
        <f>STDEV(G59:G68)/G70</f>
        <v>9.7646467316496819E-3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94</v>
      </c>
      <c r="B74" s="201" t="s">
        <v>95</v>
      </c>
      <c r="C74" s="302" t="str">
        <f>B20</f>
        <v xml:space="preserve">Levonorgestrel 1.5mg </v>
      </c>
      <c r="D74" s="302"/>
      <c r="E74" s="202" t="s">
        <v>96</v>
      </c>
      <c r="F74" s="202"/>
      <c r="G74" s="203">
        <f>G70</f>
        <v>93.542864550813448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97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305" t="s">
        <v>98</v>
      </c>
      <c r="C78" s="306"/>
      <c r="D78" s="98"/>
      <c r="E78" s="169"/>
      <c r="F78" s="169"/>
      <c r="G78" s="169"/>
    </row>
    <row r="79" spans="1:7" ht="18.75" customHeight="1" x14ac:dyDescent="0.3">
      <c r="A79" s="169"/>
      <c r="B79" s="207" t="s">
        <v>42</v>
      </c>
      <c r="C79" s="208">
        <f>G70</f>
        <v>93.542864550813448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99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100</v>
      </c>
      <c r="C81" s="208">
        <f>STDEV(G59:G68)</f>
        <v>0.91341302660524948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101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102</v>
      </c>
      <c r="C83" s="210">
        <f>ABS(C82-C79)+(C80*C81)</f>
        <v>7.1493267130391507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103</v>
      </c>
      <c r="B85" s="107" t="s">
        <v>104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307" t="s">
        <v>126</v>
      </c>
      <c r="C87" s="307"/>
      <c r="D87" s="98"/>
      <c r="E87" s="98"/>
      <c r="F87" s="98"/>
      <c r="G87" s="98"/>
    </row>
    <row r="88" spans="1:7" ht="26.25" customHeight="1" x14ac:dyDescent="0.4">
      <c r="A88" s="109" t="s">
        <v>47</v>
      </c>
      <c r="B88" s="308" t="s">
        <v>124</v>
      </c>
      <c r="C88" s="308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99.67</v>
      </c>
      <c r="C89" s="98"/>
      <c r="D89" s="98"/>
      <c r="E89" s="98"/>
      <c r="F89" s="98"/>
      <c r="G89" s="98"/>
    </row>
    <row r="90" spans="1:7" ht="27" customHeight="1" x14ac:dyDescent="0.4">
      <c r="A90" s="109" t="s">
        <v>48</v>
      </c>
      <c r="B90" s="110">
        <f>B33</f>
        <v>0</v>
      </c>
      <c r="C90" s="309" t="s">
        <v>105</v>
      </c>
      <c r="D90" s="310"/>
      <c r="E90" s="310"/>
      <c r="F90" s="310"/>
      <c r="G90" s="311"/>
    </row>
    <row r="91" spans="1:7" ht="18.75" customHeight="1" x14ac:dyDescent="0.3">
      <c r="A91" s="109" t="s">
        <v>50</v>
      </c>
      <c r="B91" s="113">
        <f>B89-B90</f>
        <v>99.67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51</v>
      </c>
      <c r="B93" s="115">
        <v>1</v>
      </c>
      <c r="C93" s="294" t="s">
        <v>106</v>
      </c>
      <c r="D93" s="295"/>
      <c r="E93" s="295"/>
      <c r="F93" s="295"/>
      <c r="G93" s="295"/>
    </row>
    <row r="94" spans="1:7" ht="27" customHeight="1" x14ac:dyDescent="0.4">
      <c r="A94" s="109" t="s">
        <v>53</v>
      </c>
      <c r="B94" s="115">
        <v>1</v>
      </c>
      <c r="C94" s="294" t="s">
        <v>107</v>
      </c>
      <c r="D94" s="295"/>
      <c r="E94" s="295"/>
      <c r="F94" s="295"/>
      <c r="G94" s="295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55</v>
      </c>
      <c r="B96" s="118">
        <f>B93/B94</f>
        <v>1</v>
      </c>
      <c r="C96" s="98" t="s">
        <v>56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57</v>
      </c>
      <c r="B98" s="214">
        <v>100</v>
      </c>
      <c r="C98" s="98"/>
      <c r="D98" s="215" t="s">
        <v>58</v>
      </c>
      <c r="E98" s="216"/>
      <c r="F98" s="296" t="s">
        <v>59</v>
      </c>
      <c r="G98" s="297"/>
    </row>
    <row r="99" spans="1:7" ht="26.25" customHeight="1" x14ac:dyDescent="0.4">
      <c r="A99" s="121" t="s">
        <v>60</v>
      </c>
      <c r="B99" s="217">
        <v>1</v>
      </c>
      <c r="C99" s="123" t="s">
        <v>61</v>
      </c>
      <c r="D99" s="124" t="s">
        <v>62</v>
      </c>
      <c r="E99" s="125" t="s">
        <v>63</v>
      </c>
      <c r="F99" s="124" t="s">
        <v>62</v>
      </c>
      <c r="G99" s="126" t="s">
        <v>63</v>
      </c>
    </row>
    <row r="100" spans="1:7" ht="26.25" customHeight="1" x14ac:dyDescent="0.4">
      <c r="A100" s="121" t="s">
        <v>64</v>
      </c>
      <c r="B100" s="217">
        <v>100</v>
      </c>
      <c r="C100" s="127">
        <v>1</v>
      </c>
      <c r="D100" s="128">
        <v>7368796</v>
      </c>
      <c r="E100" s="218">
        <f>IF(ISBLANK(D100),"-",$D$110/$D$107*D100)</f>
        <v>7412961.4358398756</v>
      </c>
      <c r="F100" s="219">
        <v>7328429</v>
      </c>
      <c r="G100" s="130">
        <f>IF(ISBLANK(F100),"-",$D$110/$F$107*F100)</f>
        <v>7279893.947054984</v>
      </c>
    </row>
    <row r="101" spans="1:7" ht="26.25" customHeight="1" x14ac:dyDescent="0.4">
      <c r="A101" s="121" t="s">
        <v>65</v>
      </c>
      <c r="B101" s="217">
        <v>1</v>
      </c>
      <c r="C101" s="131">
        <v>2</v>
      </c>
      <c r="D101" s="132">
        <v>7369612</v>
      </c>
      <c r="E101" s="220">
        <f>IF(ISBLANK(D101),"-",$D$110/$D$107*D101)</f>
        <v>7413782.3265975574</v>
      </c>
      <c r="F101" s="110">
        <v>7326648</v>
      </c>
      <c r="G101" s="134">
        <f>IF(ISBLANK(F101),"-",$D$110/$F$107*F101)</f>
        <v>7278124.7423427999</v>
      </c>
    </row>
    <row r="102" spans="1:7" ht="26.25" customHeight="1" x14ac:dyDescent="0.4">
      <c r="A102" s="121" t="s">
        <v>66</v>
      </c>
      <c r="B102" s="217">
        <v>1</v>
      </c>
      <c r="C102" s="131">
        <v>3</v>
      </c>
      <c r="D102" s="132">
        <v>7382165</v>
      </c>
      <c r="E102" s="220">
        <f>IF(ISBLANK(D102),"-",$D$110/$D$107*D102)</f>
        <v>7426410.5639519505</v>
      </c>
      <c r="F102" s="221">
        <v>7356121</v>
      </c>
      <c r="G102" s="134">
        <f>IF(ISBLANK(F102),"-",$D$110/$F$107*F102)</f>
        <v>7307402.5472176988</v>
      </c>
    </row>
    <row r="103" spans="1:7" ht="26.25" customHeight="1" x14ac:dyDescent="0.4">
      <c r="A103" s="121" t="s">
        <v>67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68</v>
      </c>
      <c r="B104" s="217">
        <v>1</v>
      </c>
      <c r="C104" s="139" t="s">
        <v>69</v>
      </c>
      <c r="D104" s="224">
        <f>AVERAGE(D100:D103)</f>
        <v>7373524.333333333</v>
      </c>
      <c r="E104" s="141">
        <f>AVERAGE(E100:E103)</f>
        <v>7417718.1087964615</v>
      </c>
      <c r="F104" s="224">
        <f>AVERAGE(F100:F103)</f>
        <v>7337066</v>
      </c>
      <c r="G104" s="225">
        <f>AVERAGE(G100:G103)</f>
        <v>7288473.7455384945</v>
      </c>
    </row>
    <row r="105" spans="1:7" ht="26.25" customHeight="1" x14ac:dyDescent="0.4">
      <c r="A105" s="121" t="s">
        <v>70</v>
      </c>
      <c r="B105" s="217">
        <v>1</v>
      </c>
      <c r="C105" s="143" t="s">
        <v>71</v>
      </c>
      <c r="D105" s="226">
        <v>14.96</v>
      </c>
      <c r="E105" s="145"/>
      <c r="F105" s="144">
        <v>15.15</v>
      </c>
      <c r="G105" s="98"/>
    </row>
    <row r="106" spans="1:7" ht="26.25" customHeight="1" x14ac:dyDescent="0.4">
      <c r="A106" s="121" t="s">
        <v>72</v>
      </c>
      <c r="B106" s="217">
        <v>1</v>
      </c>
      <c r="C106" s="146" t="s">
        <v>73</v>
      </c>
      <c r="D106" s="227">
        <f>D105*$B$96</f>
        <v>14.96</v>
      </c>
      <c r="E106" s="148"/>
      <c r="F106" s="147">
        <f>F105*$B$96</f>
        <v>15.15</v>
      </c>
      <c r="G106" s="98"/>
    </row>
    <row r="107" spans="1:7" ht="19.5" customHeight="1" x14ac:dyDescent="0.3">
      <c r="A107" s="121" t="s">
        <v>74</v>
      </c>
      <c r="B107" s="259">
        <f>(B106/B105)*(B104/B103)*(B102/B101)*(B100/B99)*B98</f>
        <v>10000</v>
      </c>
      <c r="C107" s="146" t="s">
        <v>75</v>
      </c>
      <c r="D107" s="228">
        <f>D106*$B$91/100</f>
        <v>14.910632</v>
      </c>
      <c r="E107" s="151"/>
      <c r="F107" s="150">
        <f>F106*$B$91/100</f>
        <v>15.100005000000001</v>
      </c>
      <c r="G107" s="98"/>
    </row>
    <row r="108" spans="1:7" ht="19.5" customHeight="1" x14ac:dyDescent="0.3">
      <c r="A108" s="298" t="s">
        <v>76</v>
      </c>
      <c r="B108" s="299"/>
      <c r="C108" s="146" t="s">
        <v>77</v>
      </c>
      <c r="D108" s="227">
        <f>D107/$B$107</f>
        <v>1.4910632E-3</v>
      </c>
      <c r="E108" s="151"/>
      <c r="F108" s="152">
        <f>F107/$B$107</f>
        <v>1.5100005000000002E-3</v>
      </c>
      <c r="G108" s="229"/>
    </row>
    <row r="109" spans="1:7" ht="19.5" customHeight="1" x14ac:dyDescent="0.3">
      <c r="A109" s="300"/>
      <c r="B109" s="301"/>
      <c r="C109" s="277" t="s">
        <v>78</v>
      </c>
      <c r="D109" s="231">
        <f>$B$56/$B$125</f>
        <v>1.5E-3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79</v>
      </c>
      <c r="D110" s="227">
        <f>D109*$B$107</f>
        <v>15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80</v>
      </c>
      <c r="D111" s="234">
        <f>D110/B96</f>
        <v>15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81</v>
      </c>
      <c r="D112" s="236">
        <f>AVERAGE(E100:E103,G100:G103)</f>
        <v>7353095.927167478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82</v>
      </c>
      <c r="D113" s="239">
        <f>STDEV(E100:E103,G100:G103)/D112</f>
        <v>9.7518288576348873E-3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6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108</v>
      </c>
      <c r="B116" s="214">
        <v>500</v>
      </c>
      <c r="C116" s="242" t="s">
        <v>109</v>
      </c>
      <c r="D116" s="243" t="s">
        <v>62</v>
      </c>
      <c r="E116" s="244" t="s">
        <v>110</v>
      </c>
      <c r="F116" s="245" t="s">
        <v>111</v>
      </c>
      <c r="G116" s="98"/>
    </row>
    <row r="117" spans="1:7" ht="26.25" customHeight="1" x14ac:dyDescent="0.4">
      <c r="A117" s="121" t="s">
        <v>112</v>
      </c>
      <c r="B117" s="217">
        <v>5</v>
      </c>
      <c r="C117" s="179">
        <v>1</v>
      </c>
      <c r="D117" s="246">
        <v>6807683</v>
      </c>
      <c r="E117" s="247">
        <f t="shared" ref="E117:E122" si="3">IF(ISBLANK(D117),"-",D117/$D$112*$D$109*$B$125)</f>
        <v>1.3887381044862326</v>
      </c>
      <c r="F117" s="248">
        <f t="shared" ref="F117:F122" si="4">IF(ISBLANK(D117), "-", E117/$B$56)</f>
        <v>0.92582540299082172</v>
      </c>
      <c r="G117" s="98"/>
    </row>
    <row r="118" spans="1:7" ht="26.25" customHeight="1" x14ac:dyDescent="0.4">
      <c r="A118" s="121" t="s">
        <v>113</v>
      </c>
      <c r="B118" s="217">
        <v>10</v>
      </c>
      <c r="C118" s="179">
        <v>2</v>
      </c>
      <c r="D118" s="246">
        <v>6899163</v>
      </c>
      <c r="E118" s="249">
        <f t="shared" si="3"/>
        <v>1.4073996317339612</v>
      </c>
      <c r="F118" s="250">
        <f t="shared" si="4"/>
        <v>0.93826642115597414</v>
      </c>
      <c r="G118" s="98"/>
    </row>
    <row r="119" spans="1:7" ht="26.25" customHeight="1" x14ac:dyDescent="0.4">
      <c r="A119" s="121" t="s">
        <v>114</v>
      </c>
      <c r="B119" s="217">
        <v>1</v>
      </c>
      <c r="C119" s="179">
        <v>3</v>
      </c>
      <c r="D119" s="246">
        <v>6965599</v>
      </c>
      <c r="E119" s="249">
        <f t="shared" si="3"/>
        <v>1.4209522905034204</v>
      </c>
      <c r="F119" s="250">
        <f t="shared" si="4"/>
        <v>0.94730152700228032</v>
      </c>
      <c r="G119" s="98"/>
    </row>
    <row r="120" spans="1:7" ht="26.25" customHeight="1" x14ac:dyDescent="0.4">
      <c r="A120" s="121" t="s">
        <v>115</v>
      </c>
      <c r="B120" s="217">
        <v>1</v>
      </c>
      <c r="C120" s="179">
        <v>4</v>
      </c>
      <c r="D120" s="246">
        <v>6876713</v>
      </c>
      <c r="E120" s="249">
        <f t="shared" si="3"/>
        <v>1.4028199281188376</v>
      </c>
      <c r="F120" s="250">
        <f t="shared" si="4"/>
        <v>0.93521328541255844</v>
      </c>
      <c r="G120" s="98"/>
    </row>
    <row r="121" spans="1:7" ht="26.25" customHeight="1" x14ac:dyDescent="0.4">
      <c r="A121" s="121" t="s">
        <v>116</v>
      </c>
      <c r="B121" s="217">
        <v>1</v>
      </c>
      <c r="C121" s="179">
        <v>5</v>
      </c>
      <c r="D121" s="246">
        <v>6859004</v>
      </c>
      <c r="E121" s="249">
        <f t="shared" si="3"/>
        <v>1.3992073681491173</v>
      </c>
      <c r="F121" s="250">
        <f t="shared" si="4"/>
        <v>0.93280491209941152</v>
      </c>
      <c r="G121" s="98"/>
    </row>
    <row r="122" spans="1:7" ht="26.25" customHeight="1" x14ac:dyDescent="0.4">
      <c r="A122" s="121" t="s">
        <v>117</v>
      </c>
      <c r="B122" s="217">
        <v>1</v>
      </c>
      <c r="C122" s="251">
        <v>6</v>
      </c>
      <c r="D122" s="252">
        <v>6914292</v>
      </c>
      <c r="E122" s="253">
        <f t="shared" si="3"/>
        <v>1.4104858827804294</v>
      </c>
      <c r="F122" s="254">
        <f t="shared" si="4"/>
        <v>0.94032392185361957</v>
      </c>
      <c r="G122" s="98"/>
    </row>
    <row r="123" spans="1:7" ht="26.25" customHeight="1" x14ac:dyDescent="0.4">
      <c r="A123" s="121" t="s">
        <v>118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119</v>
      </c>
      <c r="B124" s="217">
        <v>1</v>
      </c>
      <c r="C124" s="179"/>
      <c r="D124" s="256"/>
      <c r="E124" s="257" t="s">
        <v>69</v>
      </c>
      <c r="F124" s="258">
        <f>AVERAGE(F117:F122)</f>
        <v>0.93662257841911101</v>
      </c>
      <c r="G124" s="98"/>
    </row>
    <row r="125" spans="1:7" ht="27" customHeight="1" x14ac:dyDescent="0.4">
      <c r="A125" s="121" t="s">
        <v>120</v>
      </c>
      <c r="B125" s="259">
        <f>(B124/B123)*(B122/B121)*(B120/B119)*(B118/B117)*B116</f>
        <v>1000</v>
      </c>
      <c r="C125" s="260"/>
      <c r="D125" s="261"/>
      <c r="E125" s="157" t="s">
        <v>82</v>
      </c>
      <c r="F125" s="194">
        <f>STDEV(F117:F122)/F124</f>
        <v>7.7518984096387857E-3</v>
      </c>
      <c r="G125" s="98"/>
    </row>
    <row r="126" spans="1:7" ht="27" customHeight="1" x14ac:dyDescent="0.4">
      <c r="A126" s="298" t="s">
        <v>76</v>
      </c>
      <c r="B126" s="299"/>
      <c r="C126" s="262"/>
      <c r="D126" s="263"/>
      <c r="E126" s="264" t="s">
        <v>20</v>
      </c>
      <c r="F126" s="265">
        <f>COUNT(F117:F122)</f>
        <v>6</v>
      </c>
      <c r="G126" s="98"/>
    </row>
    <row r="127" spans="1:7" ht="19.5" customHeight="1" x14ac:dyDescent="0.3">
      <c r="A127" s="300"/>
      <c r="B127" s="301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94</v>
      </c>
      <c r="B129" s="201" t="s">
        <v>121</v>
      </c>
      <c r="C129" s="302" t="str">
        <f>B20</f>
        <v xml:space="preserve">Levonorgestrel 1.5mg </v>
      </c>
      <c r="D129" s="302"/>
      <c r="E129" s="202" t="s">
        <v>122</v>
      </c>
      <c r="F129" s="202"/>
      <c r="G129" s="205">
        <f>F124</f>
        <v>0.93662257841911101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293" t="s">
        <v>25</v>
      </c>
      <c r="C131" s="293"/>
      <c r="D131" s="98"/>
      <c r="E131" s="268" t="s">
        <v>26</v>
      </c>
      <c r="F131" s="269"/>
      <c r="G131" s="276" t="s">
        <v>27</v>
      </c>
    </row>
    <row r="132" spans="1:7" ht="60" customHeight="1" x14ac:dyDescent="0.3">
      <c r="A132" s="270" t="s">
        <v>28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29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LEVONORGESTREL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dcterms:created xsi:type="dcterms:W3CDTF">2005-07-05T10:19:27Z</dcterms:created>
  <dcterms:modified xsi:type="dcterms:W3CDTF">2016-08-10T13:43:33Z</dcterms:modified>
</cp:coreProperties>
</file>