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4"/>
  </bookViews>
  <sheets>
    <sheet name="SST (2)" sheetId="10" r:id="rId1"/>
    <sheet name="Uniformity" sheetId="2" r:id="rId2"/>
    <sheet name="Dxazosin" sheetId="6" r:id="rId3"/>
    <sheet name="cu" sheetId="7" r:id="rId4"/>
    <sheet name="DISS(2)" sheetId="9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D95" i="6" l="1"/>
  <c r="F95" i="6"/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27" i="7"/>
  <c r="B21" i="7"/>
  <c r="B20" i="7"/>
  <c r="B19" i="7"/>
  <c r="C120" i="9"/>
  <c r="B116" i="9"/>
  <c r="D101" i="9"/>
  <c r="D102" i="9" s="1"/>
  <c r="D100" i="9"/>
  <c r="F98" i="9"/>
  <c r="F99" i="9" s="1"/>
  <c r="B98" i="9"/>
  <c r="F97" i="9"/>
  <c r="D97" i="9"/>
  <c r="D98" i="9" s="1"/>
  <c r="F95" i="9"/>
  <c r="D95" i="9"/>
  <c r="G94" i="9"/>
  <c r="E94" i="9"/>
  <c r="G91" i="9"/>
  <c r="B87" i="9"/>
  <c r="B83" i="9"/>
  <c r="B80" i="9"/>
  <c r="B79" i="9"/>
  <c r="C76" i="9"/>
  <c r="H71" i="9"/>
  <c r="G71" i="9"/>
  <c r="B68" i="9"/>
  <c r="H67" i="9"/>
  <c r="G67" i="9"/>
  <c r="H66" i="9"/>
  <c r="G66" i="9"/>
  <c r="H65" i="9"/>
  <c r="G65" i="9"/>
  <c r="H64" i="9"/>
  <c r="G64" i="9"/>
  <c r="H63" i="9"/>
  <c r="G63" i="9"/>
  <c r="B57" i="9"/>
  <c r="B69" i="9" s="1"/>
  <c r="C56" i="9"/>
  <c r="B55" i="9"/>
  <c r="B45" i="9"/>
  <c r="D48" i="9" s="1"/>
  <c r="F44" i="9"/>
  <c r="F45" i="9" s="1"/>
  <c r="F46" i="9" s="1"/>
  <c r="F42" i="9"/>
  <c r="I39" i="9" s="1"/>
  <c r="D42" i="9"/>
  <c r="G41" i="9"/>
  <c r="E41" i="9"/>
  <c r="B34" i="9"/>
  <c r="D44" i="9" s="1"/>
  <c r="D45" i="9" s="1"/>
  <c r="D46" i="9" s="1"/>
  <c r="B30" i="9"/>
  <c r="I92" i="9" l="1"/>
  <c r="G39" i="9"/>
  <c r="E39" i="9"/>
  <c r="G40" i="9"/>
  <c r="D49" i="9"/>
  <c r="E40" i="9"/>
  <c r="G38" i="9"/>
  <c r="G42" i="9" s="1"/>
  <c r="E38" i="9"/>
  <c r="D99" i="9"/>
  <c r="E91" i="9"/>
  <c r="E93" i="9"/>
  <c r="G92" i="9"/>
  <c r="E92" i="9"/>
  <c r="G93" i="9"/>
  <c r="G95" i="9" l="1"/>
  <c r="E95" i="9"/>
  <c r="D103" i="9"/>
  <c r="D105" i="9"/>
  <c r="E42" i="9"/>
  <c r="D50" i="9"/>
  <c r="D52" i="9"/>
  <c r="E112" i="9" l="1"/>
  <c r="F112" i="9" s="1"/>
  <c r="E110" i="9"/>
  <c r="F110" i="9" s="1"/>
  <c r="E108" i="9"/>
  <c r="E113" i="9"/>
  <c r="F113" i="9" s="1"/>
  <c r="E111" i="9"/>
  <c r="F111" i="9" s="1"/>
  <c r="E109" i="9"/>
  <c r="F109" i="9" s="1"/>
  <c r="D104" i="9"/>
  <c r="G61" i="9"/>
  <c r="H61" i="9" s="1"/>
  <c r="G68" i="9"/>
  <c r="H68" i="9" s="1"/>
  <c r="G69" i="9"/>
  <c r="H69" i="9" s="1"/>
  <c r="G62" i="9"/>
  <c r="H62" i="9" s="1"/>
  <c r="G60" i="9"/>
  <c r="D51" i="9"/>
  <c r="G70" i="9"/>
  <c r="H70" i="9" s="1"/>
  <c r="E115" i="9" l="1"/>
  <c r="E116" i="9" s="1"/>
  <c r="E117" i="9"/>
  <c r="F108" i="9"/>
  <c r="G72" i="9"/>
  <c r="G73" i="9" s="1"/>
  <c r="G74" i="9"/>
  <c r="H60" i="9"/>
  <c r="H74" i="9" l="1"/>
  <c r="H72" i="9"/>
  <c r="F117" i="9"/>
  <c r="F115" i="9"/>
  <c r="G120" i="9" l="1"/>
  <c r="F116" i="9"/>
  <c r="G76" i="9"/>
  <c r="H73" i="9"/>
  <c r="B26" i="7" l="1"/>
  <c r="B55" i="7"/>
  <c r="B18" i="7"/>
  <c r="C129" i="7"/>
  <c r="B125" i="7"/>
  <c r="D109" i="7" s="1"/>
  <c r="D110" i="7" s="1"/>
  <c r="D111" i="7" s="1"/>
  <c r="F122" i="7"/>
  <c r="E122" i="7"/>
  <c r="F121" i="7"/>
  <c r="E121" i="7"/>
  <c r="F120" i="7"/>
  <c r="E120" i="7"/>
  <c r="F119" i="7"/>
  <c r="E119" i="7"/>
  <c r="F118" i="7"/>
  <c r="E118" i="7"/>
  <c r="F117" i="7"/>
  <c r="E117" i="7"/>
  <c r="B107" i="7"/>
  <c r="F106" i="7"/>
  <c r="D106" i="7"/>
  <c r="F104" i="7"/>
  <c r="D104" i="7"/>
  <c r="G103" i="7"/>
  <c r="E103" i="7"/>
  <c r="G102" i="7"/>
  <c r="E102" i="7"/>
  <c r="G101" i="7"/>
  <c r="E101" i="7"/>
  <c r="G100" i="7"/>
  <c r="G104" i="7" s="1"/>
  <c r="E100" i="7"/>
  <c r="B96" i="7"/>
  <c r="B90" i="7"/>
  <c r="B89" i="7"/>
  <c r="B91" i="7" s="1"/>
  <c r="F107" i="7" s="1"/>
  <c r="F108" i="7" s="1"/>
  <c r="C74" i="7"/>
  <c r="B67" i="7"/>
  <c r="C56" i="7"/>
  <c r="B45" i="7"/>
  <c r="D48" i="7" s="1"/>
  <c r="F42" i="7"/>
  <c r="D42" i="7"/>
  <c r="G41" i="7"/>
  <c r="E41" i="7"/>
  <c r="B34" i="7"/>
  <c r="F44" i="7" s="1"/>
  <c r="F45" i="7" s="1"/>
  <c r="B30" i="7"/>
  <c r="D107" i="7" l="1"/>
  <c r="D108" i="7" s="1"/>
  <c r="D44" i="7"/>
  <c r="D45" i="7" s="1"/>
  <c r="D49" i="7"/>
  <c r="F124" i="7"/>
  <c r="F125" i="7" s="1"/>
  <c r="D112" i="7"/>
  <c r="D113" i="7" s="1"/>
  <c r="F126" i="7"/>
  <c r="F46" i="7"/>
  <c r="D46" i="7"/>
  <c r="G129" i="7"/>
  <c r="E39" i="7"/>
  <c r="E40" i="7"/>
  <c r="G40" i="7"/>
  <c r="G38" i="7"/>
  <c r="E38" i="7"/>
  <c r="G39" i="7"/>
  <c r="D114" i="7"/>
  <c r="E104" i="7"/>
  <c r="G42" i="7" l="1"/>
  <c r="D50" i="7"/>
  <c r="E42" i="7"/>
  <c r="D52" i="7"/>
  <c r="E64" i="7" l="1"/>
  <c r="E60" i="7"/>
  <c r="E65" i="7"/>
  <c r="E67" i="7"/>
  <c r="E66" i="7"/>
  <c r="E62" i="7"/>
  <c r="E68" i="7"/>
  <c r="E63" i="7"/>
  <c r="E59" i="7"/>
  <c r="G59" i="7" s="1"/>
  <c r="D51" i="7"/>
  <c r="E61" i="7"/>
  <c r="G62" i="7" l="1"/>
  <c r="G60" i="7"/>
  <c r="E70" i="7"/>
  <c r="E72" i="7"/>
  <c r="G66" i="7"/>
  <c r="G64" i="7"/>
  <c r="G63" i="7"/>
  <c r="G67" i="7"/>
  <c r="G61" i="7"/>
  <c r="G68" i="7"/>
  <c r="G65" i="7"/>
  <c r="E71" i="7" l="1"/>
  <c r="F59" i="7"/>
  <c r="C81" i="7"/>
  <c r="F61" i="7"/>
  <c r="F63" i="7"/>
  <c r="F66" i="7"/>
  <c r="F62" i="7"/>
  <c r="F65" i="7"/>
  <c r="F68" i="7"/>
  <c r="F67" i="7"/>
  <c r="F64" i="7"/>
  <c r="F60" i="7"/>
  <c r="G72" i="7"/>
  <c r="G70" i="7"/>
  <c r="C79" i="7" l="1"/>
  <c r="C82" i="7"/>
  <c r="C83" i="7" s="1"/>
  <c r="G71" i="7"/>
  <c r="G74" i="7"/>
  <c r="F70" i="7"/>
  <c r="F71" i="7" s="1"/>
  <c r="F72" i="7"/>
  <c r="B57" i="6" l="1"/>
  <c r="B69" i="6" s="1"/>
  <c r="C120" i="6"/>
  <c r="B116" i="6"/>
  <c r="D100" i="6"/>
  <c r="B98" i="6"/>
  <c r="G94" i="6"/>
  <c r="E94" i="6"/>
  <c r="B87" i="6"/>
  <c r="F97" i="6" s="1"/>
  <c r="B83" i="6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D44" i="6" s="1"/>
  <c r="B30" i="6"/>
  <c r="C46" i="2"/>
  <c r="D49" i="2" s="1"/>
  <c r="C45" i="2"/>
  <c r="D41" i="2"/>
  <c r="D37" i="2"/>
  <c r="D33" i="2"/>
  <c r="D29" i="2"/>
  <c r="D25" i="2"/>
  <c r="C19" i="2"/>
  <c r="I39" i="6" l="1"/>
  <c r="D45" i="6"/>
  <c r="D46" i="6" s="1"/>
  <c r="F98" i="6"/>
  <c r="G91" i="6" s="1"/>
  <c r="I92" i="6"/>
  <c r="D101" i="6"/>
  <c r="D102" i="6"/>
  <c r="D49" i="6"/>
  <c r="F44" i="6"/>
  <c r="F45" i="6" s="1"/>
  <c r="F46" i="6" s="1"/>
  <c r="D97" i="6"/>
  <c r="D98" i="6" s="1"/>
  <c r="D99" i="6" s="1"/>
  <c r="C50" i="2"/>
  <c r="D26" i="2"/>
  <c r="D38" i="2"/>
  <c r="B49" i="2"/>
  <c r="D50" i="2"/>
  <c r="D30" i="2"/>
  <c r="D42" i="2"/>
  <c r="D31" i="2"/>
  <c r="D43" i="2"/>
  <c r="D34" i="2"/>
  <c r="D27" i="2"/>
  <c r="D35" i="2"/>
  <c r="D39" i="2"/>
  <c r="C49" i="2"/>
  <c r="D24" i="2"/>
  <c r="D28" i="2"/>
  <c r="D32" i="2"/>
  <c r="D36" i="2"/>
  <c r="D40" i="2"/>
  <c r="E91" i="6" l="1"/>
  <c r="E39" i="6"/>
  <c r="E38" i="6"/>
  <c r="E40" i="6"/>
  <c r="F99" i="6"/>
  <c r="G93" i="6"/>
  <c r="E92" i="6"/>
  <c r="G92" i="6"/>
  <c r="G39" i="6"/>
  <c r="G38" i="6"/>
  <c r="G40" i="6"/>
  <c r="E93" i="6"/>
  <c r="E42" i="6" l="1"/>
  <c r="G95" i="6"/>
  <c r="D105" i="6"/>
  <c r="E95" i="6"/>
  <c r="G42" i="6"/>
  <c r="D50" i="6"/>
  <c r="D103" i="6"/>
  <c r="D52" i="6"/>
  <c r="G68" i="6" l="1"/>
  <c r="H68" i="6" s="1"/>
  <c r="D51" i="6"/>
  <c r="G69" i="6"/>
  <c r="H69" i="6" s="1"/>
  <c r="G66" i="6"/>
  <c r="H66" i="6" s="1"/>
  <c r="G64" i="6"/>
  <c r="H64" i="6" s="1"/>
  <c r="G62" i="6"/>
  <c r="H62" i="6" s="1"/>
  <c r="G60" i="6"/>
  <c r="G70" i="6"/>
  <c r="H70" i="6" s="1"/>
  <c r="G65" i="6"/>
  <c r="H65" i="6" s="1"/>
  <c r="G61" i="6"/>
  <c r="H61" i="6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H60" i="6" l="1"/>
  <c r="G74" i="6"/>
  <c r="G72" i="6"/>
  <c r="G73" i="6" s="1"/>
  <c r="E115" i="6"/>
  <c r="E116" i="6" s="1"/>
  <c r="E117" i="6"/>
  <c r="F108" i="6"/>
  <c r="F117" i="6" l="1"/>
  <c r="F115" i="6"/>
  <c r="H74" i="6"/>
  <c r="H72" i="6"/>
  <c r="G76" i="6" l="1"/>
  <c r="H73" i="6"/>
  <c r="G120" i="6"/>
  <c r="F116" i="6"/>
</calcChain>
</file>

<file path=xl/sharedStrings.xml><?xml version="1.0" encoding="utf-8"?>
<sst xmlns="http://schemas.openxmlformats.org/spreadsheetml/2006/main" count="544" uniqueCount="149">
  <si>
    <t>HPLC System Suitability Report</t>
  </si>
  <si>
    <t>Analysis Data</t>
  </si>
  <si>
    <t>Assay</t>
  </si>
  <si>
    <t>Sample(s)</t>
  </si>
  <si>
    <t>Reference Substance:</t>
  </si>
  <si>
    <t>DILUR 2 mg TABLETS</t>
  </si>
  <si>
    <t>% age Purity:</t>
  </si>
  <si>
    <t>NDQD201605907</t>
  </si>
  <si>
    <t>Weight (mg):</t>
  </si>
  <si>
    <t xml:space="preserve">Doxazosin </t>
  </si>
  <si>
    <t>Standard Conc (mg/mL):</t>
  </si>
  <si>
    <t>Each tablet contains Doxazosin 2 mg</t>
  </si>
  <si>
    <t>2016-05-06 12:35:52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</si>
  <si>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</si>
  <si>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</si>
  <si>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</si>
  <si>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</si>
  <si>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</si>
  <si>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</si>
  <si>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</si>
  <si>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</si>
  <si>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</si>
  <si>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</si>
  <si>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</si>
  <si>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</si>
  <si>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</si>
  <si>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</si>
  <si>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</si>
  <si>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</si>
  <si>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</si>
  <si>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</si>
  <si>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</si>
  <si>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</si>
  <si>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</si>
  <si>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</si>
  <si>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</si>
  <si>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</si>
  <si>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</si>
  <si>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</si>
  <si>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</si>
  <si>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</si>
  <si>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</si>
  <si>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</si>
  <si>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</si>
  <si>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</si>
  <si>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</si>
  <si>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</si>
  <si>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</si>
  <si>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</si>
  <si>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</si>
  <si>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</si>
  <si>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</si>
  <si>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</si>
  <si>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</si>
  <si>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</si>
  <si>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</si>
  <si>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</si>
  <si>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</si>
  <si>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</si>
  <si>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</si>
  <si>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</si>
  <si>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</si>
  <si>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</si>
  <si>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</si>
  <si>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</si>
  <si>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</si>
  <si>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</si>
  <si>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</si>
  <si>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</si>
  <si>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</si>
  <si>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</si>
  <si>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</si>
  <si>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</si>
  <si>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</si>
  <si>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</si>
  <si>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</si>
  <si>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</si>
  <si>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</si>
  <si>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</si>
  <si>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</si>
  <si>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</si>
  <si>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</si>
  <si>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</si>
  <si>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</si>
  <si>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</si>
  <si>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</si>
  <si>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</si>
  <si>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</si>
  <si>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</si>
  <si>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</si>
  <si>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</si>
  <si>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</si>
  <si>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</si>
  <si>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</si>
  <si>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</si>
  <si>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</si>
  <si>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</si>
  <si>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</si>
  <si>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</si>
  <si>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</si>
  <si>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</si>
  <si>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</si>
  <si>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</si>
  <si>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</si>
  <si>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</si>
  <si>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</si>
  <si>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</si>
  <si>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</si>
  <si>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</si>
  <si>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</si>
  <si>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</si>
  <si>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</si>
  <si>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</si>
  <si>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</si>
  <si>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</si>
  <si>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</si>
  <si>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</si>
  <si>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</si>
  <si>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</si>
  <si>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</si>
  <si>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</si>
  <si>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</si>
  <si>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</si>
  <si>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</si>
  <si>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Mass of RS (mg):</t>
  </si>
  <si>
    <t>Mass of WRS as free base (mg):</t>
  </si>
  <si>
    <t>Desired Concentration (mg/mL):</t>
  </si>
  <si>
    <t>Determined Amt (mg)</t>
  </si>
  <si>
    <t>% Assay</t>
  </si>
  <si>
    <t>Assay Smp A</t>
  </si>
  <si>
    <t>Assay Smp B</t>
  </si>
  <si>
    <t>Assay Smp C</t>
  </si>
  <si>
    <t>Comment:</t>
  </si>
  <si>
    <t>Doxazosin Mesylate</t>
  </si>
  <si>
    <t>D46-1</t>
  </si>
  <si>
    <t>Initial Standard dilution volume (mL):</t>
  </si>
  <si>
    <t xml:space="preserve">Std Response Deviation </t>
  </si>
  <si>
    <t>Initial Sample dilution Volume (mL):</t>
  </si>
  <si>
    <t>Powder Weight (mg)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</si>
  <si>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</si>
  <si>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Desired Sample Weight (mg):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</si>
  <si>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</si>
  <si>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</si>
  <si>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</si>
  <si>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</si>
  <si>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</si>
  <si>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</si>
  <si>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Each Tablet/Capsule contains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</si>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</sst>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0.0\ &quot;mg&quot;"/>
    <numFmt numFmtId="173" formatCode="dd\-mmm\-yyyy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u/>
      <sz val="16"/>
      <color rgb="FF000000"/>
      <name val="Book Antiqua"/>
      <family val="1"/>
    </font>
    <font>
      <b/>
      <sz val="14"/>
      <color rgb="FF000000"/>
      <name val="Calibri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3" fillId="2" borderId="0"/>
    <xf numFmtId="0" fontId="26" fillId="2" borderId="0"/>
  </cellStyleXfs>
  <cellXfs count="37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23" fillId="2" borderId="0" xfId="1" applyFill="1"/>
    <xf numFmtId="0" fontId="12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Protection="1"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/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2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0" xfId="1" applyFont="1" applyFill="1"/>
    <xf numFmtId="0" fontId="11" fillId="2" borderId="21" xfId="1" applyFont="1" applyFill="1" applyBorder="1" applyAlignment="1">
      <alignment horizontal="right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4" fillId="3" borderId="31" xfId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170" fontId="11" fillId="2" borderId="28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right"/>
    </xf>
    <xf numFmtId="170" fontId="12" fillId="6" borderId="38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170" fontId="12" fillId="6" borderId="39" xfId="1" applyNumberFormat="1" applyFont="1" applyFill="1" applyBorder="1" applyAlignment="1">
      <alignment horizontal="center"/>
    </xf>
    <xf numFmtId="0" fontId="11" fillId="2" borderId="60" xfId="1" applyFont="1" applyFill="1" applyBorder="1" applyAlignment="1">
      <alignment horizontal="right"/>
    </xf>
    <xf numFmtId="0" fontId="14" fillId="3" borderId="54" xfId="1" applyFont="1" applyFill="1" applyBorder="1" applyAlignment="1" applyProtection="1">
      <alignment horizontal="center"/>
      <protection locked="0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26" xfId="1" applyFont="1" applyFill="1" applyBorder="1" applyAlignment="1">
      <alignment horizontal="right"/>
    </xf>
    <xf numFmtId="2" fontId="11" fillId="6" borderId="49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11" fillId="2" borderId="55" xfId="1" applyFont="1" applyFill="1" applyBorder="1" applyAlignment="1">
      <alignment horizontal="right"/>
    </xf>
    <xf numFmtId="170" fontId="12" fillId="2" borderId="0" xfId="1" applyNumberFormat="1" applyFont="1" applyFill="1" applyAlignment="1">
      <alignment horizontal="center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1" fillId="6" borderId="4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2" fillId="2" borderId="0" xfId="1" applyNumberFormat="1" applyFont="1" applyFill="1" applyAlignment="1">
      <alignment horizontal="center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0" fontId="11" fillId="2" borderId="25" xfId="1" applyNumberFormat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/>
    </xf>
    <xf numFmtId="10" fontId="11" fillId="2" borderId="31" xfId="1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0" fontId="11" fillId="2" borderId="13" xfId="1" applyFont="1" applyFill="1" applyBorder="1" applyAlignment="1">
      <alignment horizontal="center"/>
    </xf>
    <xf numFmtId="0" fontId="11" fillId="2" borderId="14" xfId="1" applyFont="1" applyFill="1" applyBorder="1" applyAlignment="1">
      <alignment horizontal="center"/>
    </xf>
    <xf numFmtId="0" fontId="11" fillId="2" borderId="15" xfId="1" applyFont="1" applyFill="1" applyBorder="1" applyAlignment="1">
      <alignment horizontal="center"/>
    </xf>
    <xf numFmtId="10" fontId="11" fillId="2" borderId="48" xfId="1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right"/>
    </xf>
    <xf numFmtId="2" fontId="13" fillId="2" borderId="48" xfId="1" applyNumberFormat="1" applyFont="1" applyFill="1" applyBorder="1" applyAlignment="1">
      <alignment horizontal="center"/>
    </xf>
    <xf numFmtId="0" fontId="11" fillId="2" borderId="61" xfId="1" applyFont="1" applyFill="1" applyBorder="1" applyAlignment="1">
      <alignment horizontal="right"/>
    </xf>
    <xf numFmtId="10" fontId="14" fillId="7" borderId="33" xfId="1" applyNumberFormat="1" applyFont="1" applyFill="1" applyBorder="1" applyAlignment="1">
      <alignment horizontal="center"/>
    </xf>
    <xf numFmtId="10" fontId="14" fillId="6" borderId="62" xfId="1" applyNumberFormat="1" applyFont="1" applyFill="1" applyBorder="1" applyAlignment="1">
      <alignment horizontal="center"/>
    </xf>
    <xf numFmtId="0" fontId="14" fillId="7" borderId="63" xfId="1" applyFont="1" applyFill="1" applyBorder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10" fontId="11" fillId="2" borderId="13" xfId="1" applyNumberFormat="1" applyFont="1" applyFill="1" applyBorder="1" applyAlignment="1">
      <alignment horizontal="center" vertical="center"/>
    </xf>
    <xf numFmtId="10" fontId="11" fillId="2" borderId="14" xfId="1" applyNumberFormat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7" xfId="1" applyFont="1" applyFill="1" applyBorder="1"/>
    <xf numFmtId="0" fontId="11" fillId="2" borderId="11" xfId="1" applyFont="1" applyFill="1" applyBorder="1"/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73" fontId="13" fillId="3" borderId="0" xfId="1" applyNumberFormat="1" applyFont="1" applyFill="1" applyAlignment="1" applyProtection="1">
      <alignment horizontal="center"/>
      <protection locked="0"/>
    </xf>
    <xf numFmtId="0" fontId="3" fillId="2" borderId="0" xfId="1" applyFont="1" applyFill="1" applyAlignment="1">
      <alignment horizontal="left"/>
    </xf>
    <xf numFmtId="0" fontId="5" fillId="2" borderId="1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15" xfId="1" applyFont="1" applyFill="1" applyBorder="1"/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1" fillId="2" borderId="11" xfId="1" applyFont="1" applyFill="1" applyBorder="1" applyAlignment="1">
      <alignment horizontal="right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4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30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1" fillId="7" borderId="15" xfId="1" applyFont="1" applyFill="1" applyBorder="1" applyAlignment="1">
      <alignment horizontal="center"/>
    </xf>
    <xf numFmtId="166" fontId="11" fillId="2" borderId="21" xfId="1" applyNumberFormat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0" fontId="13" fillId="2" borderId="31" xfId="1" applyFont="1" applyFill="1" applyBorder="1" applyAlignment="1">
      <alignment horizontal="center"/>
    </xf>
    <xf numFmtId="2" fontId="14" fillId="7" borderId="33" xfId="1" applyNumberFormat="1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70" fontId="12" fillId="6" borderId="15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166" fontId="11" fillId="7" borderId="49" xfId="1" applyNumberFormat="1" applyFont="1" applyFill="1" applyBorder="1" applyAlignment="1">
      <alignment horizontal="center"/>
    </xf>
    <xf numFmtId="2" fontId="11" fillId="7" borderId="28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45" xfId="1" applyFont="1" applyFill="1" applyBorder="1" applyAlignment="1">
      <alignment horizontal="center"/>
    </xf>
    <xf numFmtId="0" fontId="12" fillId="2" borderId="46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166" fontId="11" fillId="2" borderId="27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166" fontId="11" fillId="2" borderId="32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170" fontId="11" fillId="2" borderId="2" xfId="1" applyNumberFormat="1" applyFont="1" applyFill="1" applyBorder="1" applyAlignment="1">
      <alignment horizontal="right"/>
    </xf>
    <xf numFmtId="2" fontId="14" fillId="7" borderId="49" xfId="1" applyNumberFormat="1" applyFont="1" applyFill="1" applyBorder="1" applyAlignment="1">
      <alignment horizontal="center"/>
    </xf>
    <xf numFmtId="10" fontId="14" fillId="7" borderId="49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4" fillId="6" borderId="49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7" xfId="1" applyFont="1" applyFill="1" applyBorder="1" applyAlignment="1">
      <alignment horizontal="right"/>
    </xf>
    <xf numFmtId="0" fontId="14" fillId="7" borderId="17" xfId="1" applyFont="1" applyFill="1" applyBorder="1" applyAlignment="1">
      <alignment horizontal="center"/>
    </xf>
    <xf numFmtId="0" fontId="17" fillId="2" borderId="0" xfId="1" applyFont="1" applyFill="1" applyAlignment="1">
      <alignment horizontal="right" vertical="center" wrapText="1"/>
    </xf>
    <xf numFmtId="0" fontId="11" fillId="2" borderId="10" xfId="1" applyFont="1" applyFill="1" applyBorder="1" applyAlignment="1">
      <alignment horizontal="center"/>
    </xf>
    <xf numFmtId="0" fontId="12" fillId="2" borderId="11" xfId="1" applyFont="1" applyFill="1" applyBorder="1"/>
    <xf numFmtId="0" fontId="12" fillId="3" borderId="0" xfId="1" applyFont="1" applyFill="1" applyAlignment="1" applyProtection="1">
      <alignment horizontal="left"/>
      <protection locked="0"/>
    </xf>
    <xf numFmtId="15" fontId="13" fillId="3" borderId="0" xfId="1" applyNumberFormat="1" applyFont="1" applyFill="1" applyAlignment="1" applyProtection="1">
      <alignment horizontal="left"/>
      <protection locked="0"/>
    </xf>
    <xf numFmtId="15" fontId="11" fillId="2" borderId="0" xfId="1" applyNumberFormat="1" applyFont="1" applyFill="1" applyAlignment="1">
      <alignment horizontal="left"/>
    </xf>
    <xf numFmtId="0" fontId="14" fillId="3" borderId="22" xfId="1" applyFont="1" applyFill="1" applyBorder="1" applyAlignment="1" applyProtection="1">
      <alignment horizontal="center"/>
      <protection locked="0"/>
    </xf>
    <xf numFmtId="0" fontId="14" fillId="3" borderId="24" xfId="1" applyFont="1" applyFill="1" applyBorder="1" applyAlignment="1" applyProtection="1">
      <alignment horizontal="center"/>
      <protection locked="0"/>
    </xf>
    <xf numFmtId="0" fontId="11" fillId="2" borderId="39" xfId="1" applyFont="1" applyFill="1" applyBorder="1" applyAlignment="1">
      <alignment horizontal="center"/>
    </xf>
    <xf numFmtId="0" fontId="14" fillId="3" borderId="41" xfId="1" applyFont="1" applyFill="1" applyBorder="1" applyAlignment="1" applyProtection="1">
      <alignment horizontal="center"/>
      <protection locked="0"/>
    </xf>
    <xf numFmtId="0" fontId="4" fillId="2" borderId="0" xfId="1" applyFont="1" applyFill="1"/>
    <xf numFmtId="0" fontId="6" fillId="2" borderId="0" xfId="1" applyFont="1" applyFill="1"/>
    <xf numFmtId="0" fontId="12" fillId="2" borderId="44" xfId="1" applyFont="1" applyFill="1" applyBorder="1" applyAlignment="1">
      <alignment horizontal="center"/>
    </xf>
    <xf numFmtId="0" fontId="12" fillId="7" borderId="45" xfId="1" applyFont="1" applyFill="1" applyBorder="1" applyAlignment="1">
      <alignment horizontal="center"/>
    </xf>
    <xf numFmtId="0" fontId="12" fillId="7" borderId="10" xfId="1" applyFont="1" applyFill="1" applyBorder="1" applyAlignment="1">
      <alignment horizontal="center"/>
    </xf>
    <xf numFmtId="0" fontId="12" fillId="7" borderId="46" xfId="1" applyFont="1" applyFill="1" applyBorder="1" applyAlignment="1">
      <alignment horizontal="center" wrapText="1"/>
    </xf>
    <xf numFmtId="0" fontId="12" fillId="7" borderId="25" xfId="1" applyFont="1" applyFill="1" applyBorder="1" applyAlignment="1">
      <alignment horizontal="center" wrapText="1"/>
    </xf>
    <xf numFmtId="0" fontId="11" fillId="2" borderId="30" xfId="1" applyFont="1" applyFill="1" applyBorder="1" applyAlignment="1">
      <alignment horizontal="center"/>
    </xf>
    <xf numFmtId="2" fontId="11" fillId="2" borderId="27" xfId="1" applyNumberFormat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2" fontId="11" fillId="2" borderId="29" xfId="1" applyNumberFormat="1" applyFont="1" applyFill="1" applyBorder="1" applyAlignment="1">
      <alignment horizontal="center"/>
    </xf>
    <xf numFmtId="2" fontId="11" fillId="2" borderId="32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2" fontId="11" fillId="2" borderId="38" xfId="1" applyNumberFormat="1" applyFont="1" applyFill="1" applyBorder="1" applyAlignment="1">
      <alignment horizontal="center"/>
    </xf>
    <xf numFmtId="2" fontId="11" fillId="2" borderId="47" xfId="1" applyNumberFormat="1" applyFont="1" applyFill="1" applyBorder="1" applyAlignment="1">
      <alignment horizontal="center"/>
    </xf>
    <xf numFmtId="2" fontId="11" fillId="2" borderId="48" xfId="1" applyNumberFormat="1" applyFont="1" applyFill="1" applyBorder="1" applyAlignment="1">
      <alignment horizontal="center"/>
    </xf>
    <xf numFmtId="0" fontId="11" fillId="2" borderId="31" xfId="1" applyFont="1" applyFill="1" applyBorder="1"/>
    <xf numFmtId="10" fontId="12" fillId="2" borderId="0" xfId="1" applyNumberFormat="1" applyFont="1" applyFill="1" applyAlignment="1">
      <alignment horizontal="center"/>
    </xf>
    <xf numFmtId="2" fontId="12" fillId="5" borderId="49" xfId="1" applyNumberFormat="1" applyFont="1" applyFill="1" applyBorder="1" applyAlignment="1">
      <alignment horizontal="center"/>
    </xf>
    <xf numFmtId="2" fontId="14" fillId="5" borderId="49" xfId="1" applyNumberFormat="1" applyFont="1" applyFill="1" applyBorder="1" applyAlignment="1">
      <alignment horizontal="center"/>
    </xf>
    <xf numFmtId="10" fontId="12" fillId="6" borderId="49" xfId="1" applyNumberFormat="1" applyFont="1" applyFill="1" applyBorder="1" applyAlignment="1">
      <alignment horizontal="center"/>
    </xf>
    <xf numFmtId="10" fontId="12" fillId="2" borderId="9" xfId="1" applyNumberFormat="1" applyFont="1" applyFill="1" applyBorder="1" applyAlignment="1">
      <alignment horizontal="center"/>
    </xf>
    <xf numFmtId="2" fontId="12" fillId="5" borderId="50" xfId="1" applyNumberFormat="1" applyFont="1" applyFill="1" applyBorder="1" applyAlignment="1">
      <alignment horizontal="center"/>
    </xf>
    <xf numFmtId="2" fontId="14" fillId="5" borderId="50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1" fillId="2" borderId="1" xfId="1" applyFont="1" applyFill="1" applyBorder="1" applyAlignment="1">
      <alignment horizontal="right"/>
    </xf>
    <xf numFmtId="2" fontId="11" fillId="2" borderId="1" xfId="1" applyNumberFormat="1" applyFont="1" applyFill="1" applyBorder="1" applyAlignment="1">
      <alignment horizontal="center"/>
    </xf>
    <xf numFmtId="0" fontId="13" fillId="3" borderId="1" xfId="1" applyFont="1" applyFill="1" applyBorder="1" applyAlignment="1" applyProtection="1">
      <alignment horizontal="center"/>
      <protection locked="0"/>
    </xf>
    <xf numFmtId="1" fontId="12" fillId="6" borderId="1" xfId="1" applyNumberFormat="1" applyFont="1" applyFill="1" applyBorder="1" applyAlignment="1">
      <alignment horizontal="center"/>
    </xf>
    <xf numFmtId="0" fontId="12" fillId="2" borderId="0" xfId="1" applyFont="1" applyFill="1" applyAlignment="1" applyProtection="1">
      <alignment horizontal="center"/>
      <protection locked="0"/>
    </xf>
    <xf numFmtId="170" fontId="11" fillId="2" borderId="4" xfId="1" applyNumberFormat="1" applyFont="1" applyFill="1" applyBorder="1" applyAlignment="1">
      <alignment horizontal="center"/>
    </xf>
    <xf numFmtId="0" fontId="14" fillId="3" borderId="52" xfId="1" applyFont="1" applyFill="1" applyBorder="1" applyAlignment="1" applyProtection="1">
      <alignment horizontal="center"/>
      <protection locked="0"/>
    </xf>
    <xf numFmtId="170" fontId="11" fillId="2" borderId="3" xfId="1" applyNumberFormat="1" applyFont="1" applyFill="1" applyBorder="1" applyAlignment="1">
      <alignment horizontal="center"/>
    </xf>
    <xf numFmtId="170" fontId="14" fillId="3" borderId="0" xfId="1" applyNumberFormat="1" applyFont="1" applyFill="1" applyAlignment="1" applyProtection="1">
      <alignment horizontal="center"/>
      <protection locked="0"/>
    </xf>
    <xf numFmtId="170" fontId="11" fillId="2" borderId="5" xfId="1" applyNumberFormat="1" applyFont="1" applyFill="1" applyBorder="1" applyAlignment="1">
      <alignment horizontal="center"/>
    </xf>
    <xf numFmtId="170" fontId="14" fillId="3" borderId="7" xfId="1" applyNumberFormat="1" applyFont="1" applyFill="1" applyBorder="1" applyAlignment="1" applyProtection="1">
      <alignment horizontal="center"/>
      <protection locked="0"/>
    </xf>
    <xf numFmtId="170" fontId="12" fillId="6" borderId="53" xfId="1" applyNumberFormat="1" applyFont="1" applyFill="1" applyBorder="1" applyAlignment="1">
      <alignment horizontal="center"/>
    </xf>
    <xf numFmtId="0" fontId="11" fillId="2" borderId="59" xfId="1" applyFont="1" applyFill="1" applyBorder="1" applyAlignment="1">
      <alignment horizontal="right"/>
    </xf>
    <xf numFmtId="0" fontId="12" fillId="2" borderId="46" xfId="1" applyFont="1" applyFill="1" applyBorder="1"/>
    <xf numFmtId="170" fontId="14" fillId="3" borderId="32" xfId="1" applyNumberFormat="1" applyFont="1" applyFill="1" applyBorder="1" applyAlignment="1" applyProtection="1">
      <alignment horizontal="center"/>
      <protection locked="0"/>
    </xf>
    <xf numFmtId="170" fontId="14" fillId="3" borderId="35" xfId="1" applyNumberFormat="1" applyFont="1" applyFill="1" applyBorder="1" applyAlignment="1" applyProtection="1">
      <alignment horizontal="center"/>
      <protection locked="0"/>
    </xf>
    <xf numFmtId="2" fontId="11" fillId="2" borderId="35" xfId="1" applyNumberFormat="1" applyFont="1" applyFill="1" applyBorder="1" applyAlignment="1">
      <alignment horizontal="center"/>
    </xf>
    <xf numFmtId="0" fontId="11" fillId="2" borderId="6" xfId="1" applyFont="1" applyFill="1" applyBorder="1"/>
    <xf numFmtId="0" fontId="11" fillId="2" borderId="56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0" xfId="1" applyFont="1" applyFill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6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10" fontId="25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/>
      <protection locked="0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0" fontId="12" fillId="2" borderId="2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166" fontId="14" fillId="3" borderId="32" xfId="1" applyNumberFormat="1" applyFont="1" applyFill="1" applyBorder="1" applyAlignment="1" applyProtection="1">
      <alignment horizontal="center"/>
      <protection locked="0"/>
    </xf>
    <xf numFmtId="166" fontId="14" fillId="3" borderId="35" xfId="1" applyNumberFormat="1" applyFont="1" applyFill="1" applyBorder="1" applyAlignment="1" applyProtection="1">
      <alignment horizontal="center"/>
      <protection locked="0"/>
    </xf>
    <xf numFmtId="166" fontId="12" fillId="6" borderId="64" xfId="1" applyNumberFormat="1" applyFont="1" applyFill="1" applyBorder="1" applyAlignment="1">
      <alignment horizontal="center"/>
    </xf>
    <xf numFmtId="166" fontId="12" fillId="6" borderId="38" xfId="1" applyNumberFormat="1" applyFont="1" applyFill="1" applyBorder="1" applyAlignment="1">
      <alignment horizontal="center"/>
    </xf>
    <xf numFmtId="166" fontId="12" fillId="6" borderId="53" xfId="1" applyNumberFormat="1" applyFont="1" applyFill="1" applyBorder="1" applyAlignment="1">
      <alignment horizontal="center"/>
    </xf>
    <xf numFmtId="166" fontId="12" fillId="6" borderId="15" xfId="1" applyNumberFormat="1" applyFont="1" applyFill="1" applyBorder="1" applyAlignment="1">
      <alignment horizontal="center"/>
    </xf>
    <xf numFmtId="0" fontId="14" fillId="3" borderId="4" xfId="1" applyFont="1" applyFill="1" applyBorder="1" applyAlignment="1">
      <alignment horizontal="center" wrapText="1"/>
    </xf>
    <xf numFmtId="0" fontId="14" fillId="3" borderId="3" xfId="1" applyFont="1" applyFill="1" applyBorder="1" applyAlignment="1">
      <alignment horizontal="center" wrapText="1"/>
    </xf>
    <xf numFmtId="0" fontId="14" fillId="3" borderId="47" xfId="1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4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B18" sqref="B18"/>
    </sheetView>
  </sheetViews>
  <sheetFormatPr defaultRowHeight="13.5" x14ac:dyDescent="0.25"/>
  <cols>
    <col min="1" max="1" width="27.5703125" style="274" customWidth="1"/>
    <col min="2" max="2" width="20.42578125" style="274" customWidth="1"/>
    <col min="3" max="3" width="31.85546875" style="274" customWidth="1"/>
    <col min="4" max="4" width="25.85546875" style="274" customWidth="1"/>
    <col min="5" max="5" width="25.7109375" style="274" customWidth="1"/>
    <col min="6" max="6" width="23.140625" style="274" customWidth="1"/>
    <col min="7" max="7" width="28.42578125" style="274" customWidth="1"/>
    <col min="8" max="8" width="21.5703125" style="274" customWidth="1"/>
    <col min="9" max="9" width="9.140625" style="274" customWidth="1"/>
    <col min="10" max="16384" width="9.140625" style="310"/>
  </cols>
  <sheetData>
    <row r="14" spans="1:6" ht="15" customHeight="1" x14ac:dyDescent="0.3">
      <c r="A14" s="273"/>
      <c r="C14" s="275"/>
      <c r="F14" s="275"/>
    </row>
    <row r="15" spans="1:6" ht="18.75" customHeight="1" x14ac:dyDescent="0.3">
      <c r="A15" s="317" t="s">
        <v>0</v>
      </c>
      <c r="B15" s="317"/>
      <c r="C15" s="317"/>
      <c r="D15" s="317"/>
      <c r="E15" s="317"/>
    </row>
    <row r="16" spans="1:6" ht="16.5" customHeight="1" x14ac:dyDescent="0.3">
      <c r="A16" s="276" t="s">
        <v>1</v>
      </c>
      <c r="B16" s="277" t="s">
        <v>2</v>
      </c>
    </row>
    <row r="17" spans="1:5" ht="16.5" customHeight="1" x14ac:dyDescent="0.3">
      <c r="A17" s="278" t="s">
        <v>3</v>
      </c>
      <c r="B17" s="278" t="s">
        <v>5</v>
      </c>
      <c r="D17" s="279"/>
      <c r="E17" s="280"/>
    </row>
    <row r="18" spans="1:5" ht="16.5" customHeight="1" x14ac:dyDescent="0.3">
      <c r="A18" s="281" t="s">
        <v>4</v>
      </c>
      <c r="B18" s="278" t="s">
        <v>9</v>
      </c>
      <c r="C18" s="280"/>
      <c r="D18" s="280"/>
      <c r="E18" s="280"/>
    </row>
    <row r="19" spans="1:5" ht="16.5" customHeight="1" x14ac:dyDescent="0.3">
      <c r="A19" s="281" t="s">
        <v>6</v>
      </c>
      <c r="B19" s="282">
        <v>99.6</v>
      </c>
      <c r="C19" s="280"/>
      <c r="D19" s="280"/>
      <c r="E19" s="280"/>
    </row>
    <row r="20" spans="1:5" ht="16.5" customHeight="1" x14ac:dyDescent="0.3">
      <c r="A20" s="278" t="s">
        <v>8</v>
      </c>
      <c r="B20" s="282">
        <v>23.14</v>
      </c>
      <c r="C20" s="280"/>
      <c r="D20" s="280"/>
      <c r="E20" s="280"/>
    </row>
    <row r="21" spans="1:5" ht="16.5" customHeight="1" x14ac:dyDescent="0.3">
      <c r="A21" s="278" t="s">
        <v>10</v>
      </c>
      <c r="B21" s="283">
        <v>4.9000000000000002E-2</v>
      </c>
      <c r="C21" s="280"/>
      <c r="D21" s="280"/>
      <c r="E21" s="280"/>
    </row>
    <row r="22" spans="1:5" ht="15.75" customHeight="1" x14ac:dyDescent="0.25">
      <c r="A22" s="280"/>
      <c r="B22" s="280"/>
      <c r="C22" s="280"/>
      <c r="D22" s="280"/>
      <c r="E22" s="280"/>
    </row>
    <row r="23" spans="1:5" ht="16.5" customHeight="1" x14ac:dyDescent="0.3">
      <c r="A23" s="284" t="s">
        <v>13</v>
      </c>
      <c r="B23" s="285" t="s">
        <v>14</v>
      </c>
      <c r="C23" s="284" t="s">
        <v>15</v>
      </c>
      <c r="D23" s="284" t="s">
        <v>16</v>
      </c>
      <c r="E23" s="284" t="s">
        <v>17</v>
      </c>
    </row>
    <row r="24" spans="1:5" ht="16.5" customHeight="1" x14ac:dyDescent="0.3">
      <c r="A24" s="286">
        <v>1</v>
      </c>
      <c r="B24" s="287">
        <v>85589671</v>
      </c>
      <c r="C24" s="287">
        <v>5233.8500000000004</v>
      </c>
      <c r="D24" s="288">
        <v>1.1399999999999999</v>
      </c>
      <c r="E24" s="289">
        <v>5.38</v>
      </c>
    </row>
    <row r="25" spans="1:5" ht="16.5" customHeight="1" x14ac:dyDescent="0.3">
      <c r="A25" s="286">
        <v>2</v>
      </c>
      <c r="B25" s="287">
        <v>83358680</v>
      </c>
      <c r="C25" s="287">
        <v>5185.8500000000004</v>
      </c>
      <c r="D25" s="288">
        <v>1.0900000000000001</v>
      </c>
      <c r="E25" s="288">
        <v>5.25</v>
      </c>
    </row>
    <row r="26" spans="1:5" ht="16.5" customHeight="1" x14ac:dyDescent="0.3">
      <c r="A26" s="286">
        <v>3</v>
      </c>
      <c r="B26" s="287">
        <v>84510766</v>
      </c>
      <c r="C26" s="287">
        <v>5185.8500000000004</v>
      </c>
      <c r="D26" s="288">
        <v>1.1200000000000001</v>
      </c>
      <c r="E26" s="288">
        <v>5.17</v>
      </c>
    </row>
    <row r="27" spans="1:5" ht="16.5" customHeight="1" x14ac:dyDescent="0.3">
      <c r="A27" s="286">
        <v>4</v>
      </c>
      <c r="B27" s="287">
        <v>84700560</v>
      </c>
      <c r="C27" s="287">
        <v>5145.25</v>
      </c>
      <c r="D27" s="288">
        <v>1.1000000000000001</v>
      </c>
      <c r="E27" s="288">
        <v>5.14</v>
      </c>
    </row>
    <row r="28" spans="1:5" ht="16.5" customHeight="1" x14ac:dyDescent="0.3">
      <c r="A28" s="286">
        <v>5</v>
      </c>
      <c r="B28" s="287">
        <v>84678726</v>
      </c>
      <c r="C28" s="287">
        <v>5109.2299999999996</v>
      </c>
      <c r="D28" s="288">
        <v>1.1000000000000001</v>
      </c>
      <c r="E28" s="288">
        <v>5.12</v>
      </c>
    </row>
    <row r="29" spans="1:5" ht="16.5" customHeight="1" x14ac:dyDescent="0.3">
      <c r="A29" s="286">
        <v>6</v>
      </c>
      <c r="B29" s="290">
        <v>84659453</v>
      </c>
      <c r="C29" s="290">
        <v>5143.99</v>
      </c>
      <c r="D29" s="291">
        <v>1.1000000000000001</v>
      </c>
      <c r="E29" s="291">
        <v>5.13</v>
      </c>
    </row>
    <row r="30" spans="1:5" ht="16.5" customHeight="1" x14ac:dyDescent="0.3">
      <c r="A30" s="292" t="s">
        <v>18</v>
      </c>
      <c r="B30" s="293">
        <f>AVERAGE(B24:B29)</f>
        <v>84582976</v>
      </c>
      <c r="C30" s="294">
        <f>AVERAGE(C24:C29)</f>
        <v>5167.336666666667</v>
      </c>
      <c r="D30" s="295">
        <f>AVERAGE(D24:D29)</f>
        <v>1.1083333333333334</v>
      </c>
      <c r="E30" s="295">
        <f>AVERAGE(E24:E29)</f>
        <v>5.1983333333333333</v>
      </c>
    </row>
    <row r="31" spans="1:5" ht="16.5" customHeight="1" x14ac:dyDescent="0.3">
      <c r="A31" s="296" t="s">
        <v>19</v>
      </c>
      <c r="B31" s="297">
        <f>(STDEV(B24:B29)/B30)</f>
        <v>8.4371295492726393E-3</v>
      </c>
      <c r="C31" s="298"/>
      <c r="D31" s="298"/>
      <c r="E31" s="299"/>
    </row>
    <row r="32" spans="1:5" s="274" customFormat="1" ht="16.5" customHeight="1" x14ac:dyDescent="0.3">
      <c r="A32" s="300" t="s">
        <v>20</v>
      </c>
      <c r="B32" s="301">
        <f>COUNT(B24:B29)</f>
        <v>6</v>
      </c>
      <c r="C32" s="302"/>
      <c r="D32" s="303"/>
      <c r="E32" s="304"/>
    </row>
    <row r="33" spans="1:5" s="274" customFormat="1" ht="15.75" customHeight="1" x14ac:dyDescent="0.25">
      <c r="A33" s="280"/>
      <c r="B33" s="280"/>
      <c r="C33" s="280"/>
      <c r="D33" s="280"/>
      <c r="E33" s="280"/>
    </row>
    <row r="34" spans="1:5" s="274" customFormat="1" ht="16.5" customHeight="1" x14ac:dyDescent="0.3">
      <c r="A34" s="281" t="s">
        <v>21</v>
      </c>
      <c r="B34" s="305" t="s">
        <v>22</v>
      </c>
      <c r="C34" s="306"/>
      <c r="D34" s="306"/>
      <c r="E34" s="306"/>
    </row>
    <row r="35" spans="1:5" ht="16.5" customHeight="1" x14ac:dyDescent="0.3">
      <c r="A35" s="281"/>
      <c r="B35" s="305" t="s">
        <v>148</v>
      </c>
      <c r="C35" s="306"/>
      <c r="D35" s="306"/>
      <c r="E35" s="306"/>
    </row>
    <row r="36" spans="1:5" ht="16.5" customHeight="1" x14ac:dyDescent="0.3">
      <c r="A36" s="281"/>
      <c r="B36" s="305" t="s">
        <v>24</v>
      </c>
      <c r="C36" s="306"/>
      <c r="D36" s="306"/>
      <c r="E36" s="306"/>
    </row>
    <row r="37" spans="1:5" ht="15.75" customHeight="1" x14ac:dyDescent="0.25">
      <c r="A37" s="280"/>
      <c r="B37" s="280"/>
      <c r="C37" s="280"/>
      <c r="D37" s="280"/>
      <c r="E37" s="280"/>
    </row>
    <row r="38" spans="1:5" ht="16.5" customHeight="1" x14ac:dyDescent="0.3">
      <c r="A38" s="276" t="s">
        <v>1</v>
      </c>
      <c r="B38" s="277" t="s">
        <v>25</v>
      </c>
    </row>
    <row r="39" spans="1:5" ht="16.5" customHeight="1" x14ac:dyDescent="0.3">
      <c r="A39" s="281" t="s">
        <v>4</v>
      </c>
      <c r="B39" s="278"/>
      <c r="C39" s="280"/>
      <c r="D39" s="280"/>
      <c r="E39" s="280"/>
    </row>
    <row r="40" spans="1:5" ht="16.5" customHeight="1" x14ac:dyDescent="0.3">
      <c r="A40" s="281" t="s">
        <v>6</v>
      </c>
      <c r="B40" s="282"/>
      <c r="C40" s="280"/>
      <c r="D40" s="280"/>
      <c r="E40" s="280"/>
    </row>
    <row r="41" spans="1:5" ht="16.5" customHeight="1" x14ac:dyDescent="0.3">
      <c r="A41" s="278" t="s">
        <v>8</v>
      </c>
      <c r="B41" s="282"/>
      <c r="C41" s="280"/>
      <c r="D41" s="280"/>
      <c r="E41" s="280"/>
    </row>
    <row r="42" spans="1:5" ht="16.5" customHeight="1" x14ac:dyDescent="0.3">
      <c r="A42" s="278" t="s">
        <v>10</v>
      </c>
      <c r="B42" s="283"/>
      <c r="C42" s="280"/>
      <c r="D42" s="280"/>
      <c r="E42" s="280"/>
    </row>
    <row r="43" spans="1:5" ht="15.75" customHeight="1" x14ac:dyDescent="0.25">
      <c r="A43" s="280"/>
      <c r="B43" s="280"/>
      <c r="C43" s="280"/>
      <c r="D43" s="280"/>
      <c r="E43" s="280"/>
    </row>
    <row r="44" spans="1:5" ht="16.5" customHeight="1" x14ac:dyDescent="0.3">
      <c r="A44" s="284" t="s">
        <v>13</v>
      </c>
      <c r="B44" s="285" t="s">
        <v>14</v>
      </c>
      <c r="C44" s="284" t="s">
        <v>15</v>
      </c>
      <c r="D44" s="284" t="s">
        <v>16</v>
      </c>
      <c r="E44" s="284" t="s">
        <v>17</v>
      </c>
    </row>
    <row r="45" spans="1:5" ht="16.5" customHeight="1" x14ac:dyDescent="0.3">
      <c r="A45" s="286">
        <v>1</v>
      </c>
      <c r="B45" s="287"/>
      <c r="C45" s="287"/>
      <c r="D45" s="288"/>
      <c r="E45" s="289"/>
    </row>
    <row r="46" spans="1:5" ht="16.5" customHeight="1" x14ac:dyDescent="0.3">
      <c r="A46" s="286">
        <v>2</v>
      </c>
      <c r="B46" s="287"/>
      <c r="C46" s="287"/>
      <c r="D46" s="288"/>
      <c r="E46" s="288"/>
    </row>
    <row r="47" spans="1:5" ht="16.5" customHeight="1" x14ac:dyDescent="0.3">
      <c r="A47" s="286">
        <v>3</v>
      </c>
      <c r="B47" s="287"/>
      <c r="C47" s="287"/>
      <c r="D47" s="288"/>
      <c r="E47" s="288"/>
    </row>
    <row r="48" spans="1:5" ht="16.5" customHeight="1" x14ac:dyDescent="0.3">
      <c r="A48" s="286">
        <v>4</v>
      </c>
      <c r="B48" s="287"/>
      <c r="C48" s="287"/>
      <c r="D48" s="288"/>
      <c r="E48" s="288"/>
    </row>
    <row r="49" spans="1:7" ht="16.5" customHeight="1" x14ac:dyDescent="0.3">
      <c r="A49" s="286">
        <v>5</v>
      </c>
      <c r="B49" s="287"/>
      <c r="C49" s="287"/>
      <c r="D49" s="288"/>
      <c r="E49" s="288"/>
    </row>
    <row r="50" spans="1:7" ht="16.5" customHeight="1" x14ac:dyDescent="0.3">
      <c r="A50" s="286">
        <v>6</v>
      </c>
      <c r="B50" s="290"/>
      <c r="C50" s="290"/>
      <c r="D50" s="291"/>
      <c r="E50" s="291"/>
    </row>
    <row r="51" spans="1:7" ht="16.5" customHeight="1" x14ac:dyDescent="0.3">
      <c r="A51" s="292" t="s">
        <v>18</v>
      </c>
      <c r="B51" s="293" t="e">
        <f>AVERAGE(B45:B50)</f>
        <v>#DIV/0!</v>
      </c>
      <c r="C51" s="294" t="e">
        <f>AVERAGE(C45:C50)</f>
        <v>#DIV/0!</v>
      </c>
      <c r="D51" s="295" t="e">
        <f>AVERAGE(D45:D50)</f>
        <v>#DIV/0!</v>
      </c>
      <c r="E51" s="295" t="e">
        <f>AVERAGE(E45:E50)</f>
        <v>#DIV/0!</v>
      </c>
    </row>
    <row r="52" spans="1:7" ht="16.5" customHeight="1" x14ac:dyDescent="0.3">
      <c r="A52" s="296" t="s">
        <v>19</v>
      </c>
      <c r="B52" s="297" t="e">
        <f>(STDEV(B45:B50)/B51)</f>
        <v>#DIV/0!</v>
      </c>
      <c r="C52" s="298"/>
      <c r="D52" s="298"/>
      <c r="E52" s="299"/>
    </row>
    <row r="53" spans="1:7" s="274" customFormat="1" ht="16.5" customHeight="1" x14ac:dyDescent="0.3">
      <c r="A53" s="300" t="s">
        <v>20</v>
      </c>
      <c r="B53" s="301">
        <f>COUNT(B45:B50)</f>
        <v>0</v>
      </c>
      <c r="C53" s="302"/>
      <c r="D53" s="303"/>
      <c r="E53" s="304"/>
    </row>
    <row r="54" spans="1:7" s="274" customFormat="1" ht="15.75" customHeight="1" x14ac:dyDescent="0.25">
      <c r="A54" s="280"/>
      <c r="B54" s="280"/>
      <c r="C54" s="280"/>
      <c r="D54" s="280"/>
      <c r="E54" s="280"/>
    </row>
    <row r="55" spans="1:7" s="274" customFormat="1" ht="16.5" customHeight="1" x14ac:dyDescent="0.3">
      <c r="A55" s="281" t="s">
        <v>21</v>
      </c>
      <c r="B55" s="305" t="s">
        <v>22</v>
      </c>
      <c r="C55" s="306"/>
      <c r="D55" s="306"/>
      <c r="E55" s="306"/>
    </row>
    <row r="56" spans="1:7" ht="16.5" customHeight="1" x14ac:dyDescent="0.3">
      <c r="A56" s="281"/>
      <c r="B56" s="305" t="s">
        <v>23</v>
      </c>
      <c r="C56" s="306"/>
      <c r="D56" s="306"/>
      <c r="E56" s="306"/>
    </row>
    <row r="57" spans="1:7" ht="16.5" customHeight="1" x14ac:dyDescent="0.3">
      <c r="A57" s="281"/>
      <c r="B57" s="305" t="s">
        <v>24</v>
      </c>
      <c r="C57" s="306"/>
      <c r="D57" s="306"/>
      <c r="E57" s="306"/>
    </row>
    <row r="58" spans="1:7" ht="14.25" customHeight="1" thickBot="1" x14ac:dyDescent="0.3">
      <c r="A58" s="307"/>
      <c r="B58" s="308"/>
      <c r="D58" s="309"/>
      <c r="F58" s="310"/>
      <c r="G58" s="310"/>
    </row>
    <row r="59" spans="1:7" ht="15" customHeight="1" x14ac:dyDescent="0.3">
      <c r="B59" s="318" t="s">
        <v>26</v>
      </c>
      <c r="C59" s="318"/>
      <c r="E59" s="311" t="s">
        <v>27</v>
      </c>
      <c r="F59" s="312"/>
      <c r="G59" s="311" t="s">
        <v>28</v>
      </c>
    </row>
    <row r="60" spans="1:7" ht="15" customHeight="1" x14ac:dyDescent="0.3">
      <c r="A60" s="313" t="s">
        <v>29</v>
      </c>
      <c r="B60" s="314"/>
      <c r="C60" s="314"/>
      <c r="E60" s="314"/>
      <c r="G60" s="314"/>
    </row>
    <row r="61" spans="1:7" ht="15" customHeight="1" x14ac:dyDescent="0.3">
      <c r="A61" s="313" t="s">
        <v>30</v>
      </c>
      <c r="B61" s="315"/>
      <c r="C61" s="315"/>
      <c r="E61" s="315"/>
      <c r="G61" s="31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22" t="s">
        <v>31</v>
      </c>
      <c r="B11" s="323"/>
      <c r="C11" s="323"/>
      <c r="D11" s="323"/>
      <c r="E11" s="323"/>
      <c r="F11" s="324"/>
      <c r="G11" s="41"/>
    </row>
    <row r="12" spans="1:7" ht="16.5" customHeight="1" x14ac:dyDescent="0.3">
      <c r="A12" s="321" t="s">
        <v>32</v>
      </c>
      <c r="B12" s="321"/>
      <c r="C12" s="321"/>
      <c r="D12" s="321"/>
      <c r="E12" s="321"/>
      <c r="F12" s="321"/>
      <c r="G12" s="40"/>
    </row>
    <row r="14" spans="1:7" ht="16.5" customHeight="1" x14ac:dyDescent="0.3">
      <c r="A14" s="326" t="s">
        <v>33</v>
      </c>
      <c r="B14" s="326"/>
      <c r="C14" s="10" t="s">
        <v>5</v>
      </c>
    </row>
    <row r="15" spans="1:7" ht="16.5" customHeight="1" x14ac:dyDescent="0.3">
      <c r="A15" s="326" t="s">
        <v>34</v>
      </c>
      <c r="B15" s="326"/>
      <c r="C15" s="10" t="s">
        <v>7</v>
      </c>
    </row>
    <row r="16" spans="1:7" ht="16.5" customHeight="1" x14ac:dyDescent="0.3">
      <c r="A16" s="326" t="s">
        <v>35</v>
      </c>
      <c r="B16" s="326"/>
      <c r="C16" s="10" t="s">
        <v>9</v>
      </c>
    </row>
    <row r="17" spans="1:5" ht="16.5" customHeight="1" x14ac:dyDescent="0.3">
      <c r="A17" s="326" t="s">
        <v>36</v>
      </c>
      <c r="B17" s="326"/>
      <c r="C17" s="10" t="s">
        <v>11</v>
      </c>
    </row>
    <row r="18" spans="1:5" ht="16.5" customHeight="1" x14ac:dyDescent="0.3">
      <c r="A18" s="326" t="s">
        <v>37</v>
      </c>
      <c r="B18" s="326"/>
      <c r="C18" s="47" t="s">
        <v>12</v>
      </c>
    </row>
    <row r="19" spans="1:5" ht="16.5" customHeight="1" x14ac:dyDescent="0.3">
      <c r="A19" s="326" t="s">
        <v>38</v>
      </c>
      <c r="B19" s="326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21" t="s">
        <v>1</v>
      </c>
      <c r="B21" s="321"/>
      <c r="C21" s="9" t="s">
        <v>39</v>
      </c>
      <c r="D21" s="16"/>
    </row>
    <row r="22" spans="1:5" ht="15.75" customHeight="1" x14ac:dyDescent="0.3">
      <c r="A22" s="325"/>
      <c r="B22" s="325"/>
      <c r="C22" s="7"/>
      <c r="D22" s="325"/>
      <c r="E22" s="325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119.43</v>
      </c>
      <c r="D24" s="37">
        <f t="shared" ref="D24:D43" si="0">(C24-$C$46)/$C$46</f>
        <v>-2.3031522632734832E-2</v>
      </c>
      <c r="E24" s="3"/>
    </row>
    <row r="25" spans="1:5" ht="15.75" customHeight="1" x14ac:dyDescent="0.3">
      <c r="C25" s="45">
        <v>123.04</v>
      </c>
      <c r="D25" s="38">
        <f t="shared" si="0"/>
        <v>6.4992167400846129E-3</v>
      </c>
      <c r="E25" s="3"/>
    </row>
    <row r="26" spans="1:5" ht="15.75" customHeight="1" x14ac:dyDescent="0.3">
      <c r="C26" s="45">
        <v>121.15</v>
      </c>
      <c r="D26" s="38">
        <f t="shared" si="0"/>
        <v>-8.961475064521697E-3</v>
      </c>
      <c r="E26" s="3"/>
    </row>
    <row r="27" spans="1:5" ht="15.75" customHeight="1" x14ac:dyDescent="0.3">
      <c r="C27" s="45">
        <v>117.53</v>
      </c>
      <c r="D27" s="38">
        <f t="shared" si="0"/>
        <v>-3.8574017039481961E-2</v>
      </c>
      <c r="E27" s="3"/>
    </row>
    <row r="28" spans="1:5" ht="15.75" customHeight="1" x14ac:dyDescent="0.3">
      <c r="C28" s="45">
        <v>121.4</v>
      </c>
      <c r="D28" s="38">
        <f t="shared" si="0"/>
        <v>-6.9164100110023444E-3</v>
      </c>
      <c r="E28" s="3"/>
    </row>
    <row r="29" spans="1:5" ht="15.75" customHeight="1" x14ac:dyDescent="0.3">
      <c r="C29" s="45">
        <v>128.58000000000001</v>
      </c>
      <c r="D29" s="38">
        <f t="shared" si="0"/>
        <v>5.1817858326073517E-2</v>
      </c>
      <c r="E29" s="3"/>
    </row>
    <row r="30" spans="1:5" ht="15.75" customHeight="1" x14ac:dyDescent="0.3">
      <c r="C30" s="45">
        <v>121.54</v>
      </c>
      <c r="D30" s="38">
        <f t="shared" si="0"/>
        <v>-5.7711735810315025E-3</v>
      </c>
      <c r="E30" s="3"/>
    </row>
    <row r="31" spans="1:5" ht="15.75" customHeight="1" x14ac:dyDescent="0.3">
      <c r="C31" s="45">
        <v>120.57</v>
      </c>
      <c r="D31" s="38">
        <f t="shared" si="0"/>
        <v>-1.3706025988686697E-2</v>
      </c>
      <c r="E31" s="3"/>
    </row>
    <row r="32" spans="1:5" ht="15.75" customHeight="1" x14ac:dyDescent="0.3">
      <c r="C32" s="45">
        <v>118.5</v>
      </c>
      <c r="D32" s="38">
        <f t="shared" si="0"/>
        <v>-3.0639164631826879E-2</v>
      </c>
      <c r="E32" s="3"/>
    </row>
    <row r="33" spans="1:7" ht="15.75" customHeight="1" x14ac:dyDescent="0.3">
      <c r="C33" s="45">
        <v>121.64</v>
      </c>
      <c r="D33" s="38">
        <f t="shared" si="0"/>
        <v>-4.953147559623808E-3</v>
      </c>
      <c r="E33" s="3"/>
    </row>
    <row r="34" spans="1:7" ht="15.75" customHeight="1" x14ac:dyDescent="0.3">
      <c r="C34" s="45">
        <v>121.66</v>
      </c>
      <c r="D34" s="38">
        <f t="shared" si="0"/>
        <v>-4.789542355342292E-3</v>
      </c>
      <c r="E34" s="3"/>
    </row>
    <row r="35" spans="1:7" ht="15.75" customHeight="1" x14ac:dyDescent="0.3">
      <c r="C35" s="45">
        <v>124.08</v>
      </c>
      <c r="D35" s="38">
        <f t="shared" si="0"/>
        <v>1.5006687362725054E-2</v>
      </c>
      <c r="E35" s="3"/>
    </row>
    <row r="36" spans="1:7" ht="15.75" customHeight="1" x14ac:dyDescent="0.3">
      <c r="C36" s="45">
        <v>127.96</v>
      </c>
      <c r="D36" s="38">
        <f t="shared" si="0"/>
        <v>4.6746096993345372E-2</v>
      </c>
      <c r="E36" s="3"/>
    </row>
    <row r="37" spans="1:7" ht="15.75" customHeight="1" x14ac:dyDescent="0.3">
      <c r="C37" s="45">
        <v>126.14</v>
      </c>
      <c r="D37" s="38">
        <f t="shared" si="0"/>
        <v>3.1858023403724539E-2</v>
      </c>
      <c r="E37" s="3"/>
    </row>
    <row r="38" spans="1:7" ht="15.75" customHeight="1" x14ac:dyDescent="0.3">
      <c r="C38" s="45">
        <v>121.73</v>
      </c>
      <c r="D38" s="38">
        <f t="shared" si="0"/>
        <v>-4.2169241403568133E-3</v>
      </c>
      <c r="E38" s="3"/>
    </row>
    <row r="39" spans="1:7" ht="15.75" customHeight="1" x14ac:dyDescent="0.3">
      <c r="C39" s="45">
        <v>124.35</v>
      </c>
      <c r="D39" s="38">
        <f t="shared" si="0"/>
        <v>1.7215357620525923E-2</v>
      </c>
      <c r="E39" s="3"/>
    </row>
    <row r="40" spans="1:7" ht="15.75" customHeight="1" x14ac:dyDescent="0.3">
      <c r="C40" s="45">
        <v>118.41</v>
      </c>
      <c r="D40" s="38">
        <f t="shared" si="0"/>
        <v>-3.1375388051093876E-2</v>
      </c>
      <c r="E40" s="3"/>
    </row>
    <row r="41" spans="1:7" ht="15.75" customHeight="1" x14ac:dyDescent="0.3">
      <c r="C41" s="45">
        <v>119.68</v>
      </c>
      <c r="D41" s="38">
        <f t="shared" si="0"/>
        <v>-2.0986457579215481E-2</v>
      </c>
      <c r="E41" s="3"/>
    </row>
    <row r="42" spans="1:7" ht="15.75" customHeight="1" x14ac:dyDescent="0.3">
      <c r="C42" s="45">
        <v>123.9</v>
      </c>
      <c r="D42" s="38">
        <f t="shared" si="0"/>
        <v>1.3534240524191181E-2</v>
      </c>
      <c r="E42" s="3"/>
    </row>
    <row r="43" spans="1:7" ht="16.5" customHeight="1" x14ac:dyDescent="0.3">
      <c r="C43" s="46">
        <v>123.62</v>
      </c>
      <c r="D43" s="39">
        <f t="shared" si="0"/>
        <v>1.1243767664249497E-2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2444.91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122.24549999999999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319">
        <f>C46</f>
        <v>122.24549999999999</v>
      </c>
      <c r="C49" s="43">
        <f>-IF(C46&lt;=80,10%,IF(C46&lt;250,7.5%,5%))</f>
        <v>-7.4999999999999997E-2</v>
      </c>
      <c r="D49" s="31">
        <f>IF(C46&lt;=80,C46*0.9,IF(C46&lt;250,C46*0.925,C46*0.95))</f>
        <v>113.0770875</v>
      </c>
    </row>
    <row r="50" spans="1:6" ht="17.25" customHeight="1" x14ac:dyDescent="0.3">
      <c r="B50" s="320"/>
      <c r="C50" s="44">
        <f>IF(C46&lt;=80, 10%, IF(C46&lt;250, 7.5%, 5%))</f>
        <v>7.4999999999999997E-2</v>
      </c>
      <c r="D50" s="31">
        <f>IF(C46&lt;=80, C46*1.1, IF(C46&lt;250, C46*1.075, C46*1.05))</f>
        <v>131.41391249999998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0" workbookViewId="0">
      <selection activeCell="E100" sqref="E100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49"/>
  </cols>
  <sheetData>
    <row r="1" spans="1:9" ht="18.75" customHeight="1" x14ac:dyDescent="0.25">
      <c r="A1" s="330" t="s">
        <v>45</v>
      </c>
      <c r="B1" s="330"/>
      <c r="C1" s="330"/>
      <c r="D1" s="330"/>
      <c r="E1" s="330"/>
      <c r="F1" s="330"/>
      <c r="G1" s="330"/>
      <c r="H1" s="330"/>
      <c r="I1" s="330"/>
    </row>
    <row r="2" spans="1:9" ht="18.75" customHeight="1" x14ac:dyDescent="0.25">
      <c r="A2" s="330"/>
      <c r="B2" s="330"/>
      <c r="C2" s="330"/>
      <c r="D2" s="330"/>
      <c r="E2" s="330"/>
      <c r="F2" s="330"/>
      <c r="G2" s="330"/>
      <c r="H2" s="330"/>
      <c r="I2" s="330"/>
    </row>
    <row r="3" spans="1:9" ht="18.75" customHeight="1" x14ac:dyDescent="0.25">
      <c r="A3" s="330"/>
      <c r="B3" s="330"/>
      <c r="C3" s="330"/>
      <c r="D3" s="330"/>
      <c r="E3" s="330"/>
      <c r="F3" s="330"/>
      <c r="G3" s="330"/>
      <c r="H3" s="330"/>
      <c r="I3" s="330"/>
    </row>
    <row r="4" spans="1:9" ht="18.75" customHeight="1" x14ac:dyDescent="0.25">
      <c r="A4" s="330"/>
      <c r="B4" s="330"/>
      <c r="C4" s="330"/>
      <c r="D4" s="330"/>
      <c r="E4" s="330"/>
      <c r="F4" s="330"/>
      <c r="G4" s="330"/>
      <c r="H4" s="330"/>
      <c r="I4" s="330"/>
    </row>
    <row r="5" spans="1:9" ht="18.75" customHeight="1" x14ac:dyDescent="0.25">
      <c r="A5" s="330"/>
      <c r="B5" s="330"/>
      <c r="C5" s="330"/>
      <c r="D5" s="330"/>
      <c r="E5" s="330"/>
      <c r="F5" s="330"/>
      <c r="G5" s="330"/>
      <c r="H5" s="330"/>
      <c r="I5" s="330"/>
    </row>
    <row r="6" spans="1:9" ht="18.75" customHeight="1" x14ac:dyDescent="0.25">
      <c r="A6" s="330"/>
      <c r="B6" s="330"/>
      <c r="C6" s="330"/>
      <c r="D6" s="330"/>
      <c r="E6" s="330"/>
      <c r="F6" s="330"/>
      <c r="G6" s="330"/>
      <c r="H6" s="330"/>
      <c r="I6" s="330"/>
    </row>
    <row r="7" spans="1:9" ht="18.75" customHeight="1" x14ac:dyDescent="0.25">
      <c r="A7" s="330"/>
      <c r="B7" s="330"/>
      <c r="C7" s="330"/>
      <c r="D7" s="330"/>
      <c r="E7" s="330"/>
      <c r="F7" s="330"/>
      <c r="G7" s="330"/>
      <c r="H7" s="330"/>
      <c r="I7" s="330"/>
    </row>
    <row r="8" spans="1:9" x14ac:dyDescent="0.25">
      <c r="A8" s="331" t="s">
        <v>46</v>
      </c>
      <c r="B8" s="331"/>
      <c r="C8" s="331"/>
      <c r="D8" s="331"/>
      <c r="E8" s="331"/>
      <c r="F8" s="331"/>
      <c r="G8" s="331"/>
      <c r="H8" s="331"/>
      <c r="I8" s="331"/>
    </row>
    <row r="9" spans="1:9" x14ac:dyDescent="0.25">
      <c r="A9" s="331"/>
      <c r="B9" s="331"/>
      <c r="C9" s="331"/>
      <c r="D9" s="331"/>
      <c r="E9" s="331"/>
      <c r="F9" s="331"/>
      <c r="G9" s="331"/>
      <c r="H9" s="331"/>
      <c r="I9" s="331"/>
    </row>
    <row r="10" spans="1:9" x14ac:dyDescent="0.25">
      <c r="A10" s="331"/>
      <c r="B10" s="331"/>
      <c r="C10" s="331"/>
      <c r="D10" s="331"/>
      <c r="E10" s="331"/>
      <c r="F10" s="331"/>
      <c r="G10" s="331"/>
      <c r="H10" s="331"/>
      <c r="I10" s="331"/>
    </row>
    <row r="11" spans="1:9" x14ac:dyDescent="0.25">
      <c r="A11" s="331"/>
      <c r="B11" s="331"/>
      <c r="C11" s="331"/>
      <c r="D11" s="331"/>
      <c r="E11" s="331"/>
      <c r="F11" s="331"/>
      <c r="G11" s="331"/>
      <c r="H11" s="331"/>
      <c r="I11" s="331"/>
    </row>
    <row r="12" spans="1:9" x14ac:dyDescent="0.25">
      <c r="A12" s="331"/>
      <c r="B12" s="331"/>
      <c r="C12" s="331"/>
      <c r="D12" s="331"/>
      <c r="E12" s="331"/>
      <c r="F12" s="331"/>
      <c r="G12" s="331"/>
      <c r="H12" s="331"/>
      <c r="I12" s="331"/>
    </row>
    <row r="13" spans="1:9" x14ac:dyDescent="0.25">
      <c r="A13" s="331"/>
      <c r="B13" s="331"/>
      <c r="C13" s="331"/>
      <c r="D13" s="331"/>
      <c r="E13" s="331"/>
      <c r="F13" s="331"/>
      <c r="G13" s="331"/>
      <c r="H13" s="331"/>
      <c r="I13" s="331"/>
    </row>
    <row r="14" spans="1:9" x14ac:dyDescent="0.25">
      <c r="A14" s="331"/>
      <c r="B14" s="331"/>
      <c r="C14" s="331"/>
      <c r="D14" s="331"/>
      <c r="E14" s="331"/>
      <c r="F14" s="331"/>
      <c r="G14" s="331"/>
      <c r="H14" s="331"/>
      <c r="I14" s="331"/>
    </row>
    <row r="15" spans="1:9" ht="19.5" customHeight="1" thickBot="1" x14ac:dyDescent="0.35">
      <c r="A15" s="70"/>
    </row>
    <row r="16" spans="1:9" ht="19.5" customHeight="1" thickBot="1" x14ac:dyDescent="0.35">
      <c r="A16" s="332" t="s">
        <v>31</v>
      </c>
      <c r="B16" s="333"/>
      <c r="C16" s="333"/>
      <c r="D16" s="333"/>
      <c r="E16" s="333"/>
      <c r="F16" s="333"/>
      <c r="G16" s="333"/>
      <c r="H16" s="334"/>
    </row>
    <row r="17" spans="1:14" ht="20.25" customHeight="1" x14ac:dyDescent="0.25">
      <c r="A17" s="335" t="s">
        <v>47</v>
      </c>
      <c r="B17" s="335"/>
      <c r="C17" s="335"/>
      <c r="D17" s="335"/>
      <c r="E17" s="335"/>
      <c r="F17" s="335"/>
      <c r="G17" s="335"/>
      <c r="H17" s="335"/>
    </row>
    <row r="18" spans="1:14" ht="26.25" customHeight="1" x14ac:dyDescent="0.4">
      <c r="A18" s="50" t="s">
        <v>33</v>
      </c>
      <c r="B18" s="336" t="s">
        <v>5</v>
      </c>
      <c r="C18" s="336"/>
      <c r="D18" s="145"/>
      <c r="E18" s="146"/>
      <c r="F18" s="52"/>
      <c r="G18" s="52"/>
      <c r="H18" s="52"/>
    </row>
    <row r="19" spans="1:14" ht="26.25" customHeight="1" x14ac:dyDescent="0.4">
      <c r="A19" s="50" t="s">
        <v>34</v>
      </c>
      <c r="B19" s="51" t="s">
        <v>7</v>
      </c>
      <c r="C19" s="52">
        <v>29</v>
      </c>
      <c r="D19" s="52"/>
      <c r="E19" s="52"/>
      <c r="F19" s="52"/>
      <c r="G19" s="52"/>
      <c r="H19" s="52"/>
    </row>
    <row r="20" spans="1:14" ht="26.25" customHeight="1" x14ac:dyDescent="0.4">
      <c r="A20" s="50" t="s">
        <v>35</v>
      </c>
      <c r="B20" s="337" t="s">
        <v>9</v>
      </c>
      <c r="C20" s="337"/>
      <c r="D20" s="52"/>
      <c r="E20" s="52"/>
      <c r="F20" s="52"/>
      <c r="G20" s="52"/>
      <c r="H20" s="52"/>
    </row>
    <row r="21" spans="1:14" ht="26.25" customHeight="1" x14ac:dyDescent="0.4">
      <c r="A21" s="50" t="s">
        <v>36</v>
      </c>
      <c r="B21" s="337" t="s">
        <v>11</v>
      </c>
      <c r="C21" s="337"/>
      <c r="D21" s="337"/>
      <c r="E21" s="337"/>
      <c r="F21" s="337"/>
      <c r="G21" s="337"/>
      <c r="H21" s="337"/>
      <c r="I21" s="147"/>
    </row>
    <row r="22" spans="1:14" ht="26.25" customHeight="1" x14ac:dyDescent="0.4">
      <c r="A22" s="50" t="s">
        <v>37</v>
      </c>
      <c r="B22" s="148"/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38</v>
      </c>
      <c r="B23" s="148"/>
      <c r="C23" s="52"/>
      <c r="D23" s="52"/>
      <c r="E23" s="52"/>
      <c r="F23" s="52"/>
      <c r="G23" s="52"/>
      <c r="H23" s="52"/>
    </row>
    <row r="24" spans="1:14" ht="18.75" x14ac:dyDescent="0.3">
      <c r="A24" s="50"/>
      <c r="B24" s="54"/>
    </row>
    <row r="25" spans="1:14" ht="18.75" x14ac:dyDescent="0.3">
      <c r="A25" s="149" t="s">
        <v>1</v>
      </c>
      <c r="B25" s="54"/>
    </row>
    <row r="26" spans="1:14" ht="26.25" customHeight="1" x14ac:dyDescent="0.4">
      <c r="A26" s="56" t="s">
        <v>4</v>
      </c>
      <c r="B26" s="336" t="s">
        <v>133</v>
      </c>
      <c r="C26" s="336"/>
    </row>
    <row r="27" spans="1:14" ht="26.25" customHeight="1" x14ac:dyDescent="0.4">
      <c r="A27" s="57" t="s">
        <v>48</v>
      </c>
      <c r="B27" s="338" t="s">
        <v>134</v>
      </c>
      <c r="C27" s="338"/>
    </row>
    <row r="28" spans="1:14" ht="27" customHeight="1" thickBot="1" x14ac:dyDescent="0.45">
      <c r="A28" s="57" t="s">
        <v>6</v>
      </c>
      <c r="B28" s="58">
        <v>99.6</v>
      </c>
    </row>
    <row r="29" spans="1:14" s="150" customFormat="1" ht="27" customHeight="1" thickBot="1" x14ac:dyDescent="0.45">
      <c r="A29" s="57" t="s">
        <v>49</v>
      </c>
      <c r="B29" s="59"/>
      <c r="C29" s="339" t="s">
        <v>106</v>
      </c>
      <c r="D29" s="340"/>
      <c r="E29" s="340"/>
      <c r="F29" s="340"/>
      <c r="G29" s="341"/>
      <c r="I29" s="60"/>
      <c r="J29" s="60"/>
      <c r="K29" s="60"/>
      <c r="L29" s="60"/>
    </row>
    <row r="30" spans="1:14" s="150" customFormat="1" ht="19.5" customHeight="1" thickBot="1" x14ac:dyDescent="0.35">
      <c r="A30" s="57" t="s">
        <v>51</v>
      </c>
      <c r="B30" s="61">
        <f>B28-B29</f>
        <v>99.6</v>
      </c>
      <c r="C30" s="62"/>
      <c r="D30" s="62"/>
      <c r="E30" s="62"/>
      <c r="F30" s="62"/>
      <c r="G30" s="63"/>
      <c r="I30" s="60"/>
      <c r="J30" s="60"/>
      <c r="K30" s="60"/>
      <c r="L30" s="60"/>
    </row>
    <row r="31" spans="1:14" s="150" customFormat="1" ht="27" customHeight="1" thickBot="1" x14ac:dyDescent="0.45">
      <c r="A31" s="57" t="s">
        <v>52</v>
      </c>
      <c r="B31" s="64">
        <v>451.48</v>
      </c>
      <c r="C31" s="327" t="s">
        <v>53</v>
      </c>
      <c r="D31" s="328"/>
      <c r="E31" s="328"/>
      <c r="F31" s="328"/>
      <c r="G31" s="328"/>
      <c r="H31" s="329"/>
      <c r="I31" s="60"/>
      <c r="J31" s="60"/>
      <c r="K31" s="60"/>
      <c r="L31" s="60"/>
    </row>
    <row r="32" spans="1:14" s="150" customFormat="1" ht="27" customHeight="1" thickBot="1" x14ac:dyDescent="0.45">
      <c r="A32" s="57" t="s">
        <v>54</v>
      </c>
      <c r="B32" s="64">
        <v>547.48</v>
      </c>
      <c r="C32" s="327" t="s">
        <v>55</v>
      </c>
      <c r="D32" s="328"/>
      <c r="E32" s="328"/>
      <c r="F32" s="328"/>
      <c r="G32" s="328"/>
      <c r="H32" s="329"/>
      <c r="I32" s="60"/>
      <c r="J32" s="60"/>
      <c r="K32" s="60"/>
      <c r="L32" s="65"/>
      <c r="M32" s="65"/>
      <c r="N32" s="66"/>
    </row>
    <row r="33" spans="1:14" s="150" customFormat="1" ht="17.25" customHeight="1" x14ac:dyDescent="0.3">
      <c r="A33" s="57"/>
      <c r="B33" s="67"/>
      <c r="C33" s="68"/>
      <c r="D33" s="68"/>
      <c r="E33" s="68"/>
      <c r="F33" s="68"/>
      <c r="G33" s="68"/>
      <c r="H33" s="68"/>
      <c r="I33" s="60"/>
      <c r="J33" s="60"/>
      <c r="K33" s="60"/>
      <c r="L33" s="65"/>
      <c r="M33" s="65"/>
      <c r="N33" s="66"/>
    </row>
    <row r="34" spans="1:14" s="150" customFormat="1" ht="18.75" x14ac:dyDescent="0.3">
      <c r="A34" s="57" t="s">
        <v>56</v>
      </c>
      <c r="B34" s="69">
        <f>B31/B32</f>
        <v>0.82465112880835834</v>
      </c>
      <c r="C34" s="70" t="s">
        <v>57</v>
      </c>
      <c r="D34" s="70"/>
      <c r="E34" s="70"/>
      <c r="F34" s="70"/>
      <c r="G34" s="70"/>
      <c r="I34" s="60"/>
      <c r="J34" s="60"/>
      <c r="K34" s="60"/>
      <c r="L34" s="65"/>
      <c r="M34" s="65"/>
      <c r="N34" s="66"/>
    </row>
    <row r="35" spans="1:14" s="150" customFormat="1" ht="19.5" customHeight="1" thickBot="1" x14ac:dyDescent="0.35">
      <c r="A35" s="57"/>
      <c r="B35" s="61"/>
      <c r="G35" s="70"/>
      <c r="I35" s="60"/>
      <c r="J35" s="60"/>
      <c r="K35" s="60"/>
      <c r="L35" s="65"/>
      <c r="M35" s="65"/>
      <c r="N35" s="66"/>
    </row>
    <row r="36" spans="1:14" s="150" customFormat="1" ht="27" customHeight="1" thickBot="1" x14ac:dyDescent="0.45">
      <c r="A36" s="71" t="s">
        <v>135</v>
      </c>
      <c r="B36" s="72">
        <v>25</v>
      </c>
      <c r="C36" s="70"/>
      <c r="D36" s="342" t="s">
        <v>59</v>
      </c>
      <c r="E36" s="343"/>
      <c r="F36" s="342" t="s">
        <v>60</v>
      </c>
      <c r="G36" s="344"/>
      <c r="J36" s="60"/>
      <c r="K36" s="60"/>
      <c r="L36" s="65"/>
      <c r="M36" s="65"/>
      <c r="N36" s="66"/>
    </row>
    <row r="37" spans="1:14" s="150" customFormat="1" ht="27" customHeight="1" thickBot="1" x14ac:dyDescent="0.45">
      <c r="A37" s="73" t="s">
        <v>61</v>
      </c>
      <c r="B37" s="74">
        <v>5</v>
      </c>
      <c r="C37" s="75" t="s">
        <v>62</v>
      </c>
      <c r="D37" s="76" t="s">
        <v>63</v>
      </c>
      <c r="E37" s="77" t="s">
        <v>64</v>
      </c>
      <c r="F37" s="76" t="s">
        <v>63</v>
      </c>
      <c r="G37" s="151" t="s">
        <v>64</v>
      </c>
      <c r="I37" s="152" t="s">
        <v>136</v>
      </c>
      <c r="J37" s="60"/>
      <c r="K37" s="60"/>
      <c r="L37" s="65"/>
      <c r="M37" s="65"/>
      <c r="N37" s="66"/>
    </row>
    <row r="38" spans="1:14" s="150" customFormat="1" ht="26.25" customHeight="1" x14ac:dyDescent="0.4">
      <c r="A38" s="73" t="s">
        <v>65</v>
      </c>
      <c r="B38" s="74">
        <v>100</v>
      </c>
      <c r="C38" s="79">
        <v>1</v>
      </c>
      <c r="D38" s="80">
        <v>85420613</v>
      </c>
      <c r="E38" s="81">
        <f>IF(ISBLANK(D38),"-",$D$48/$D$45*D38)</f>
        <v>110112295.70795089</v>
      </c>
      <c r="F38" s="80">
        <v>89385298</v>
      </c>
      <c r="G38" s="82">
        <f>IF(ISBLANK(F38),"-",$D$48/$F$45*F38)</f>
        <v>110633216.21735108</v>
      </c>
      <c r="I38" s="153"/>
      <c r="J38" s="60"/>
      <c r="K38" s="60"/>
      <c r="L38" s="65"/>
      <c r="M38" s="65"/>
      <c r="N38" s="66"/>
    </row>
    <row r="39" spans="1:14" s="150" customFormat="1" ht="26.25" customHeight="1" x14ac:dyDescent="0.4">
      <c r="A39" s="73" t="s">
        <v>66</v>
      </c>
      <c r="B39" s="74">
        <v>1</v>
      </c>
      <c r="C39" s="83">
        <v>2</v>
      </c>
      <c r="D39" s="84">
        <v>85416890</v>
      </c>
      <c r="E39" s="85">
        <f>IF(ISBLANK(D39),"-",$D$48/$D$45*D39)</f>
        <v>110107496.5375572</v>
      </c>
      <c r="F39" s="84">
        <v>89938878</v>
      </c>
      <c r="G39" s="86">
        <f>IF(ISBLANK(F39),"-",$D$48/$F$45*F39)</f>
        <v>111318388.58018866</v>
      </c>
      <c r="I39" s="345">
        <f>ABS((F43/D43*D42)-F42)/D42</f>
        <v>7.3759735890659255E-3</v>
      </c>
      <c r="J39" s="60"/>
      <c r="K39" s="60"/>
      <c r="L39" s="65"/>
      <c r="M39" s="65"/>
      <c r="N39" s="66"/>
    </row>
    <row r="40" spans="1:14" ht="26.25" customHeight="1" x14ac:dyDescent="0.4">
      <c r="A40" s="73" t="s">
        <v>67</v>
      </c>
      <c r="B40" s="74">
        <v>1</v>
      </c>
      <c r="C40" s="83">
        <v>3</v>
      </c>
      <c r="D40" s="84">
        <v>85704186</v>
      </c>
      <c r="E40" s="85">
        <f>IF(ISBLANK(D40),"-",$D$48/$D$45*D40)</f>
        <v>110477838.32037385</v>
      </c>
      <c r="F40" s="84">
        <v>89752801</v>
      </c>
      <c r="G40" s="86">
        <f>IF(ISBLANK(F40),"-",$D$48/$F$45*F40)</f>
        <v>111088078.92709474</v>
      </c>
      <c r="I40" s="345"/>
      <c r="L40" s="65"/>
      <c r="M40" s="65"/>
      <c r="N40" s="70"/>
    </row>
    <row r="41" spans="1:14" ht="27" customHeight="1" thickBot="1" x14ac:dyDescent="0.45">
      <c r="A41" s="73" t="s">
        <v>68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154"/>
      <c r="L41" s="65"/>
      <c r="M41" s="65"/>
      <c r="N41" s="70"/>
    </row>
    <row r="42" spans="1:14" ht="27" customHeight="1" thickBot="1" x14ac:dyDescent="0.45">
      <c r="A42" s="73" t="s">
        <v>69</v>
      </c>
      <c r="B42" s="74">
        <v>1</v>
      </c>
      <c r="C42" s="91" t="s">
        <v>70</v>
      </c>
      <c r="D42" s="93">
        <f>AVERAGE(D38:D41)</f>
        <v>85513896.333333328</v>
      </c>
      <c r="E42" s="92">
        <f>AVERAGE(E38:E41)</f>
        <v>110232543.52196063</v>
      </c>
      <c r="F42" s="93">
        <f>AVERAGE(F38:F41)</f>
        <v>89692325.666666672</v>
      </c>
      <c r="G42" s="94">
        <f>AVERAGE(G38:G41)</f>
        <v>111013227.90821148</v>
      </c>
      <c r="H42" s="155"/>
    </row>
    <row r="43" spans="1:14" ht="26.25" customHeight="1" x14ac:dyDescent="0.4">
      <c r="A43" s="73" t="s">
        <v>71</v>
      </c>
      <c r="B43" s="74">
        <v>1</v>
      </c>
      <c r="C43" s="156" t="s">
        <v>124</v>
      </c>
      <c r="D43" s="97">
        <v>23.14</v>
      </c>
      <c r="E43" s="70"/>
      <c r="F43" s="97">
        <v>24.1</v>
      </c>
      <c r="H43" s="155"/>
    </row>
    <row r="44" spans="1:14" ht="26.25" customHeight="1" x14ac:dyDescent="0.4">
      <c r="A44" s="73" t="s">
        <v>73</v>
      </c>
      <c r="B44" s="74">
        <v>1</v>
      </c>
      <c r="C44" s="157" t="s">
        <v>125</v>
      </c>
      <c r="D44" s="101">
        <f>D43*$B$34</f>
        <v>19.082427120625411</v>
      </c>
      <c r="E44" s="100"/>
      <c r="F44" s="101">
        <f>F43*$B$34</f>
        <v>19.874092204281435</v>
      </c>
      <c r="H44" s="155"/>
    </row>
    <row r="45" spans="1:14" ht="19.5" customHeight="1" thickBot="1" x14ac:dyDescent="0.35">
      <c r="A45" s="73" t="s">
        <v>75</v>
      </c>
      <c r="B45" s="83">
        <f>(B44/B43)*(B42/B41)*(B40/B39)*(B38/B37)*B36</f>
        <v>500</v>
      </c>
      <c r="C45" s="157" t="s">
        <v>76</v>
      </c>
      <c r="D45" s="104">
        <f>D44*$B$30/100</f>
        <v>19.006097412142907</v>
      </c>
      <c r="E45" s="102"/>
      <c r="F45" s="104">
        <f>F44*$B$30/100</f>
        <v>19.794595835464307</v>
      </c>
      <c r="H45" s="155"/>
    </row>
    <row r="46" spans="1:14" ht="19.5" customHeight="1" thickBot="1" x14ac:dyDescent="0.35">
      <c r="A46" s="346" t="s">
        <v>77</v>
      </c>
      <c r="B46" s="347"/>
      <c r="C46" s="157" t="s">
        <v>78</v>
      </c>
      <c r="D46" s="158">
        <f>D45/$B$45</f>
        <v>3.8012194824285812E-2</v>
      </c>
      <c r="E46" s="159"/>
      <c r="F46" s="160">
        <f>F45/$B$45</f>
        <v>3.9589191670928614E-2</v>
      </c>
      <c r="H46" s="155"/>
    </row>
    <row r="47" spans="1:14" ht="27" customHeight="1" thickBot="1" x14ac:dyDescent="0.45">
      <c r="A47" s="348"/>
      <c r="B47" s="349"/>
      <c r="C47" s="161" t="s">
        <v>126</v>
      </c>
      <c r="D47" s="162">
        <v>4.9000000000000002E-2</v>
      </c>
      <c r="E47" s="163"/>
      <c r="F47" s="159"/>
      <c r="H47" s="155"/>
    </row>
    <row r="48" spans="1:14" ht="18.75" x14ac:dyDescent="0.3">
      <c r="C48" s="164" t="s">
        <v>80</v>
      </c>
      <c r="D48" s="104">
        <f>D47*$B$45</f>
        <v>24.5</v>
      </c>
      <c r="F48" s="165"/>
      <c r="H48" s="155"/>
    </row>
    <row r="49" spans="1:12" ht="19.5" customHeight="1" thickBot="1" x14ac:dyDescent="0.35">
      <c r="C49" s="166" t="s">
        <v>81</v>
      </c>
      <c r="D49" s="167">
        <f>D48/B34</f>
        <v>29.709533091166829</v>
      </c>
      <c r="F49" s="165"/>
      <c r="H49" s="155"/>
    </row>
    <row r="50" spans="1:12" ht="18.75" x14ac:dyDescent="0.3">
      <c r="C50" s="71" t="s">
        <v>82</v>
      </c>
      <c r="D50" s="168">
        <f>AVERAGE(E38:E41,G38:G41)</f>
        <v>110622885.71508606</v>
      </c>
      <c r="F50" s="169"/>
      <c r="H50" s="155"/>
    </row>
    <row r="51" spans="1:12" ht="18.75" x14ac:dyDescent="0.3">
      <c r="C51" s="73" t="s">
        <v>83</v>
      </c>
      <c r="D51" s="112">
        <f>STDEV(E38:E41,G38:G41)/D50</f>
        <v>4.5155239239820606E-3</v>
      </c>
      <c r="F51" s="169"/>
      <c r="H51" s="155"/>
    </row>
    <row r="52" spans="1:12" ht="19.5" customHeight="1" thickBot="1" x14ac:dyDescent="0.35">
      <c r="C52" s="131" t="s">
        <v>20</v>
      </c>
      <c r="D52" s="170">
        <f>COUNT(E38:E41,G38:G41)</f>
        <v>6</v>
      </c>
      <c r="F52" s="169"/>
    </row>
    <row r="54" spans="1:12" ht="18.75" x14ac:dyDescent="0.3">
      <c r="A54" s="55" t="s">
        <v>1</v>
      </c>
      <c r="B54" s="114" t="s">
        <v>84</v>
      </c>
    </row>
    <row r="55" spans="1:12" ht="18.75" x14ac:dyDescent="0.3">
      <c r="A55" s="70" t="s">
        <v>85</v>
      </c>
      <c r="B55" s="115" t="str">
        <f>B21</f>
        <v>Each tablet contains Doxazosin 2 mg</v>
      </c>
    </row>
    <row r="56" spans="1:12" ht="26.25" customHeight="1" x14ac:dyDescent="0.4">
      <c r="A56" s="115" t="s">
        <v>86</v>
      </c>
      <c r="B56" s="116">
        <v>2</v>
      </c>
      <c r="C56" s="70" t="str">
        <f>B20</f>
        <v xml:space="preserve">Doxazosin </v>
      </c>
      <c r="H56" s="100"/>
    </row>
    <row r="57" spans="1:12" ht="18.75" x14ac:dyDescent="0.3">
      <c r="A57" s="115" t="s">
        <v>87</v>
      </c>
      <c r="B57" s="117">
        <f>Uniformity!C46</f>
        <v>122.24549999999999</v>
      </c>
      <c r="H57" s="100"/>
    </row>
    <row r="58" spans="1:12" ht="19.5" customHeight="1" thickBot="1" x14ac:dyDescent="0.35">
      <c r="H58" s="100"/>
    </row>
    <row r="59" spans="1:12" s="150" customFormat="1" ht="27" customHeight="1" thickBot="1" x14ac:dyDescent="0.45">
      <c r="A59" s="71" t="s">
        <v>137</v>
      </c>
      <c r="B59" s="72">
        <v>50</v>
      </c>
      <c r="C59" s="70"/>
      <c r="D59" s="119" t="s">
        <v>138</v>
      </c>
      <c r="E59" s="120" t="s">
        <v>62</v>
      </c>
      <c r="F59" s="120" t="s">
        <v>63</v>
      </c>
      <c r="G59" s="120" t="s">
        <v>127</v>
      </c>
      <c r="H59" s="75" t="s">
        <v>128</v>
      </c>
      <c r="L59" s="60"/>
    </row>
    <row r="60" spans="1:12" s="150" customFormat="1" ht="26.25" customHeight="1" x14ac:dyDescent="0.4">
      <c r="A60" s="73" t="s">
        <v>139</v>
      </c>
      <c r="B60" s="74">
        <v>1</v>
      </c>
      <c r="C60" s="350" t="s">
        <v>129</v>
      </c>
      <c r="D60" s="353">
        <v>115.07</v>
      </c>
      <c r="E60" s="127">
        <v>1</v>
      </c>
      <c r="F60" s="121">
        <v>84381405</v>
      </c>
      <c r="G60" s="171">
        <f>IF(ISBLANK(F60),"-",(F60/$D$50*$D$47*$B$68)*($B$57/$D$60))</f>
        <v>1.9853570460707637</v>
      </c>
      <c r="H60" s="140">
        <f t="shared" ref="H60:H71" si="0">IF(ISBLANK(F60),"-",G60/$B$56)</f>
        <v>0.99267852303538184</v>
      </c>
      <c r="L60" s="60"/>
    </row>
    <row r="61" spans="1:12" s="150" customFormat="1" ht="26.25" customHeight="1" x14ac:dyDescent="0.4">
      <c r="A61" s="73" t="s">
        <v>114</v>
      </c>
      <c r="B61" s="74">
        <v>1</v>
      </c>
      <c r="C61" s="351"/>
      <c r="D61" s="354"/>
      <c r="E61" s="128">
        <v>2</v>
      </c>
      <c r="F61" s="84">
        <v>84960002</v>
      </c>
      <c r="G61" s="172">
        <f>IF(ISBLANK(F61),"-",(F61/$D$50*$D$47*$B$68)*($B$57/$D$60))</f>
        <v>1.9989704912461006</v>
      </c>
      <c r="H61" s="141">
        <f t="shared" si="0"/>
        <v>0.9994852456230503</v>
      </c>
      <c r="L61" s="60"/>
    </row>
    <row r="62" spans="1:12" s="150" customFormat="1" ht="26.25" customHeight="1" x14ac:dyDescent="0.4">
      <c r="A62" s="73" t="s">
        <v>115</v>
      </c>
      <c r="B62" s="74">
        <v>1</v>
      </c>
      <c r="C62" s="351"/>
      <c r="D62" s="354"/>
      <c r="E62" s="128">
        <v>3</v>
      </c>
      <c r="F62" s="173">
        <v>84585355</v>
      </c>
      <c r="G62" s="172">
        <f>IF(ISBLANK(F62),"-",(F62/$D$50*$D$47*$B$68)*($B$57/$D$60))</f>
        <v>1.9901556574419079</v>
      </c>
      <c r="H62" s="141">
        <f t="shared" si="0"/>
        <v>0.99507782872095396</v>
      </c>
      <c r="L62" s="60"/>
    </row>
    <row r="63" spans="1:12" ht="27" customHeight="1" thickBot="1" x14ac:dyDescent="0.45">
      <c r="A63" s="73" t="s">
        <v>116</v>
      </c>
      <c r="B63" s="74">
        <v>1</v>
      </c>
      <c r="C63" s="352"/>
      <c r="D63" s="355"/>
      <c r="E63" s="129">
        <v>4</v>
      </c>
      <c r="F63" s="126"/>
      <c r="G63" s="172" t="str">
        <f>IF(ISBLANK(F63),"-",(F63/$D$50*$D$47*$B$68)*($B$57/$D$60))</f>
        <v>-</v>
      </c>
      <c r="H63" s="141" t="str">
        <f t="shared" si="0"/>
        <v>-</v>
      </c>
    </row>
    <row r="64" spans="1:12" ht="26.25" customHeight="1" x14ac:dyDescent="0.4">
      <c r="A64" s="73" t="s">
        <v>117</v>
      </c>
      <c r="B64" s="74">
        <v>1</v>
      </c>
      <c r="C64" s="350" t="s">
        <v>130</v>
      </c>
      <c r="D64" s="353">
        <v>134.87</v>
      </c>
      <c r="E64" s="127">
        <v>1</v>
      </c>
      <c r="F64" s="121"/>
      <c r="G64" s="174" t="str">
        <f>IF(ISBLANK(F64),"-",(F64/$D$50*$D$47*$B$68)*($B$57/$D$64))</f>
        <v>-</v>
      </c>
      <c r="H64" s="122" t="str">
        <f t="shared" si="0"/>
        <v>-</v>
      </c>
    </row>
    <row r="65" spans="1:8" ht="26.25" customHeight="1" x14ac:dyDescent="0.4">
      <c r="A65" s="73" t="s">
        <v>118</v>
      </c>
      <c r="B65" s="74">
        <v>1</v>
      </c>
      <c r="C65" s="351"/>
      <c r="D65" s="354"/>
      <c r="E65" s="128">
        <v>2</v>
      </c>
      <c r="F65" s="84"/>
      <c r="G65" s="175" t="str">
        <f>IF(ISBLANK(F65),"-",(F65/$D$50*$D$47*$B$68)*($B$57/$D$64))</f>
        <v>-</v>
      </c>
      <c r="H65" s="124" t="str">
        <f t="shared" si="0"/>
        <v>-</v>
      </c>
    </row>
    <row r="66" spans="1:8" ht="26.25" customHeight="1" x14ac:dyDescent="0.4">
      <c r="A66" s="73" t="s">
        <v>119</v>
      </c>
      <c r="B66" s="74">
        <v>1</v>
      </c>
      <c r="C66" s="351"/>
      <c r="D66" s="354"/>
      <c r="E66" s="128">
        <v>3</v>
      </c>
      <c r="F66" s="84"/>
      <c r="G66" s="175" t="str">
        <f>IF(ISBLANK(F66),"-",(F66/$D$50*$D$47*$B$68)*($B$57/$D$64))</f>
        <v>-</v>
      </c>
      <c r="H66" s="124" t="str">
        <f t="shared" si="0"/>
        <v>-</v>
      </c>
    </row>
    <row r="67" spans="1:8" ht="27" customHeight="1" thickBot="1" x14ac:dyDescent="0.45">
      <c r="A67" s="73" t="s">
        <v>120</v>
      </c>
      <c r="B67" s="74">
        <v>1</v>
      </c>
      <c r="C67" s="352"/>
      <c r="D67" s="355"/>
      <c r="E67" s="129">
        <v>4</v>
      </c>
      <c r="F67" s="126"/>
      <c r="G67" s="176" t="str">
        <f>IF(ISBLANK(F67),"-",(F67/$D$50*$D$47*$B$68)*($B$57/$D$64))</f>
        <v>-</v>
      </c>
      <c r="H67" s="130" t="str">
        <f t="shared" si="0"/>
        <v>-</v>
      </c>
    </row>
    <row r="68" spans="1:8" ht="26.25" customHeight="1" x14ac:dyDescent="0.4">
      <c r="A68" s="73" t="s">
        <v>121</v>
      </c>
      <c r="B68" s="177">
        <f>(B67/B66)*(B65/B64)*(B63/B62)*(B61/B60)*B59</f>
        <v>50</v>
      </c>
      <c r="C68" s="350" t="s">
        <v>131</v>
      </c>
      <c r="D68" s="353">
        <v>138.94</v>
      </c>
      <c r="E68" s="127">
        <v>1</v>
      </c>
      <c r="F68" s="121">
        <v>99279975</v>
      </c>
      <c r="G68" s="174">
        <f>IF(ISBLANK(F68),"-",(F68/$D$50*$D$47*$B$68)*($B$57/$D$68))</f>
        <v>1.9345873642109406</v>
      </c>
      <c r="H68" s="141">
        <f t="shared" si="0"/>
        <v>0.96729368210547029</v>
      </c>
    </row>
    <row r="69" spans="1:8" ht="27" customHeight="1" thickBot="1" x14ac:dyDescent="0.45">
      <c r="A69" s="131" t="s">
        <v>140</v>
      </c>
      <c r="B69" s="132">
        <f>(D47*B68)/B56*B57</f>
        <v>149.75073750000001</v>
      </c>
      <c r="C69" s="351"/>
      <c r="D69" s="354"/>
      <c r="E69" s="128">
        <v>2</v>
      </c>
      <c r="F69" s="84">
        <v>98735534</v>
      </c>
      <c r="G69" s="175">
        <f>IF(ISBLANK(F69),"-",(F69/$D$50*$D$47*$B$68)*($B$57/$D$68))</f>
        <v>1.9239782894286555</v>
      </c>
      <c r="H69" s="141">
        <f t="shared" si="0"/>
        <v>0.96198914471432773</v>
      </c>
    </row>
    <row r="70" spans="1:8" ht="26.25" customHeight="1" x14ac:dyDescent="0.4">
      <c r="A70" s="358" t="s">
        <v>77</v>
      </c>
      <c r="B70" s="359"/>
      <c r="C70" s="351"/>
      <c r="D70" s="354"/>
      <c r="E70" s="128">
        <v>3</v>
      </c>
      <c r="F70" s="84">
        <v>99499718</v>
      </c>
      <c r="G70" s="175">
        <f>IF(ISBLANK(F70),"-",(F70/$D$50*$D$47*$B$68)*($B$57/$D$68))</f>
        <v>1.9388693156434806</v>
      </c>
      <c r="H70" s="141">
        <f t="shared" si="0"/>
        <v>0.96943465782174032</v>
      </c>
    </row>
    <row r="71" spans="1:8" ht="27" customHeight="1" thickBot="1" x14ac:dyDescent="0.45">
      <c r="A71" s="360"/>
      <c r="B71" s="361"/>
      <c r="C71" s="356"/>
      <c r="D71" s="355"/>
      <c r="E71" s="129">
        <v>4</v>
      </c>
      <c r="F71" s="126"/>
      <c r="G71" s="176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33" t="s">
        <v>70</v>
      </c>
      <c r="G72" s="178">
        <f>AVERAGE(G60:G71)</f>
        <v>1.9619863606736416</v>
      </c>
      <c r="H72" s="134">
        <f>AVERAGE(H60:H71)</f>
        <v>0.98099318033682081</v>
      </c>
    </row>
    <row r="73" spans="1:8" ht="26.25" customHeight="1" x14ac:dyDescent="0.4">
      <c r="C73" s="100"/>
      <c r="D73" s="100"/>
      <c r="E73" s="100"/>
      <c r="F73" s="111" t="s">
        <v>83</v>
      </c>
      <c r="G73" s="135">
        <f>STDEV(G60:G71)/G72</f>
        <v>1.6807699738947933E-2</v>
      </c>
      <c r="H73" s="135">
        <f>STDEV(H60:H71)/H72</f>
        <v>1.6807699738947933E-2</v>
      </c>
    </row>
    <row r="74" spans="1:8" ht="27" customHeight="1" thickBot="1" x14ac:dyDescent="0.45">
      <c r="A74" s="100"/>
      <c r="B74" s="100"/>
      <c r="C74" s="100"/>
      <c r="D74" s="100"/>
      <c r="E74" s="102"/>
      <c r="F74" s="113" t="s">
        <v>20</v>
      </c>
      <c r="G74" s="136">
        <f>COUNT(G60:G71)</f>
        <v>6</v>
      </c>
      <c r="H74" s="136">
        <f>COUNT(H60:H71)</f>
        <v>6</v>
      </c>
    </row>
    <row r="76" spans="1:8" ht="26.25" customHeight="1" x14ac:dyDescent="0.4">
      <c r="A76" s="56" t="s">
        <v>132</v>
      </c>
      <c r="B76" s="57" t="s">
        <v>96</v>
      </c>
      <c r="C76" s="362" t="str">
        <f>B20</f>
        <v xml:space="preserve">Doxazosin </v>
      </c>
      <c r="D76" s="362"/>
      <c r="E76" s="70" t="s">
        <v>97</v>
      </c>
      <c r="F76" s="70"/>
      <c r="G76" s="137">
        <f>H72</f>
        <v>0.98099318033682081</v>
      </c>
      <c r="H76" s="61"/>
    </row>
    <row r="77" spans="1:8" ht="18.75" x14ac:dyDescent="0.3">
      <c r="A77" s="149" t="s">
        <v>104</v>
      </c>
      <c r="B77" s="149" t="s">
        <v>105</v>
      </c>
    </row>
    <row r="78" spans="1:8" ht="18.75" x14ac:dyDescent="0.3">
      <c r="A78" s="149"/>
      <c r="B78" s="149"/>
    </row>
    <row r="79" spans="1:8" ht="26.25" customHeight="1" x14ac:dyDescent="0.4">
      <c r="A79" s="56" t="s">
        <v>4</v>
      </c>
      <c r="B79" s="357" t="str">
        <f>B26</f>
        <v>Doxazosin Mesylate</v>
      </c>
      <c r="C79" s="357"/>
    </row>
    <row r="80" spans="1:8" ht="26.25" customHeight="1" x14ac:dyDescent="0.4">
      <c r="A80" s="57" t="s">
        <v>48</v>
      </c>
      <c r="B80" s="357" t="str">
        <f>B27</f>
        <v>D46-1</v>
      </c>
      <c r="C80" s="357"/>
    </row>
    <row r="81" spans="1:12" ht="27" customHeight="1" thickBot="1" x14ac:dyDescent="0.45">
      <c r="A81" s="57" t="s">
        <v>6</v>
      </c>
      <c r="B81" s="58">
        <v>99.6</v>
      </c>
    </row>
    <row r="82" spans="1:12" s="150" customFormat="1" ht="27" customHeight="1" thickBot="1" x14ac:dyDescent="0.45">
      <c r="A82" s="57" t="s">
        <v>49</v>
      </c>
      <c r="B82" s="59">
        <v>0</v>
      </c>
      <c r="C82" s="339" t="s">
        <v>106</v>
      </c>
      <c r="D82" s="340"/>
      <c r="E82" s="340"/>
      <c r="F82" s="340"/>
      <c r="G82" s="341"/>
      <c r="I82" s="60"/>
      <c r="J82" s="60"/>
      <c r="K82" s="60"/>
      <c r="L82" s="60"/>
    </row>
    <row r="83" spans="1:12" s="150" customFormat="1" ht="19.5" customHeight="1" thickBot="1" x14ac:dyDescent="0.35">
      <c r="A83" s="57" t="s">
        <v>51</v>
      </c>
      <c r="B83" s="61">
        <f>B81-B82</f>
        <v>99.6</v>
      </c>
      <c r="C83" s="62"/>
      <c r="D83" s="62"/>
      <c r="E83" s="62"/>
      <c r="F83" s="62"/>
      <c r="G83" s="63"/>
      <c r="I83" s="60"/>
      <c r="J83" s="60"/>
      <c r="K83" s="60"/>
      <c r="L83" s="60"/>
    </row>
    <row r="84" spans="1:12" s="150" customFormat="1" ht="27" customHeight="1" thickBot="1" x14ac:dyDescent="0.45">
      <c r="A84" s="57" t="s">
        <v>52</v>
      </c>
      <c r="B84" s="64">
        <v>451.48</v>
      </c>
      <c r="C84" s="327" t="s">
        <v>141</v>
      </c>
      <c r="D84" s="328"/>
      <c r="E84" s="328"/>
      <c r="F84" s="328"/>
      <c r="G84" s="328"/>
      <c r="H84" s="329"/>
      <c r="I84" s="60"/>
      <c r="J84" s="60"/>
      <c r="K84" s="60"/>
      <c r="L84" s="60"/>
    </row>
    <row r="85" spans="1:12" s="150" customFormat="1" ht="27" customHeight="1" thickBot="1" x14ac:dyDescent="0.45">
      <c r="A85" s="57" t="s">
        <v>54</v>
      </c>
      <c r="B85" s="64">
        <v>547.48</v>
      </c>
      <c r="C85" s="327" t="s">
        <v>142</v>
      </c>
      <c r="D85" s="328"/>
      <c r="E85" s="328"/>
      <c r="F85" s="328"/>
      <c r="G85" s="328"/>
      <c r="H85" s="329"/>
      <c r="I85" s="60"/>
      <c r="J85" s="60"/>
      <c r="K85" s="60"/>
      <c r="L85" s="60"/>
    </row>
    <row r="86" spans="1:12" s="150" customFormat="1" ht="18.75" x14ac:dyDescent="0.3">
      <c r="A86" s="57"/>
      <c r="B86" s="67"/>
      <c r="C86" s="68"/>
      <c r="D86" s="68"/>
      <c r="E86" s="68"/>
      <c r="F86" s="68"/>
      <c r="G86" s="68"/>
      <c r="H86" s="68"/>
      <c r="I86" s="60"/>
      <c r="J86" s="60"/>
      <c r="K86" s="60"/>
      <c r="L86" s="60"/>
    </row>
    <row r="87" spans="1:12" s="150" customFormat="1" ht="18.75" x14ac:dyDescent="0.3">
      <c r="A87" s="57" t="s">
        <v>56</v>
      </c>
      <c r="B87" s="69">
        <f>B84/B85</f>
        <v>0.82465112880835834</v>
      </c>
      <c r="C87" s="70" t="s">
        <v>57</v>
      </c>
      <c r="D87" s="70"/>
      <c r="E87" s="70"/>
      <c r="F87" s="70"/>
      <c r="G87" s="70"/>
      <c r="I87" s="60"/>
      <c r="J87" s="60"/>
      <c r="K87" s="60"/>
      <c r="L87" s="60"/>
    </row>
    <row r="88" spans="1:12" ht="19.5" customHeight="1" thickBot="1" x14ac:dyDescent="0.35">
      <c r="A88" s="149"/>
      <c r="B88" s="149"/>
    </row>
    <row r="89" spans="1:12" ht="27" customHeight="1" thickBot="1" x14ac:dyDescent="0.45">
      <c r="A89" s="71" t="s">
        <v>135</v>
      </c>
      <c r="B89" s="72">
        <v>25</v>
      </c>
      <c r="D89" s="179" t="s">
        <v>59</v>
      </c>
      <c r="E89" s="180"/>
      <c r="F89" s="342" t="s">
        <v>60</v>
      </c>
      <c r="G89" s="344"/>
    </row>
    <row r="90" spans="1:12" ht="27" customHeight="1" thickBot="1" x14ac:dyDescent="0.45">
      <c r="A90" s="73" t="s">
        <v>61</v>
      </c>
      <c r="B90" s="74">
        <v>4</v>
      </c>
      <c r="C90" s="181" t="s">
        <v>62</v>
      </c>
      <c r="D90" s="76" t="s">
        <v>63</v>
      </c>
      <c r="E90" s="77" t="s">
        <v>64</v>
      </c>
      <c r="F90" s="76" t="s">
        <v>63</v>
      </c>
      <c r="G90" s="78" t="s">
        <v>64</v>
      </c>
      <c r="I90" s="152" t="s">
        <v>136</v>
      </c>
    </row>
    <row r="91" spans="1:12" ht="26.25" customHeight="1" x14ac:dyDescent="0.4">
      <c r="A91" s="73" t="s">
        <v>65</v>
      </c>
      <c r="B91" s="74">
        <v>100</v>
      </c>
      <c r="C91" s="182">
        <v>1</v>
      </c>
      <c r="D91" s="80">
        <v>0.20780000000000001</v>
      </c>
      <c r="E91" s="81">
        <f>IF(ISBLANK(D91),"-",$D$101/$D$98*D91)</f>
        <v>0.25308642173495233</v>
      </c>
      <c r="F91" s="80">
        <v>0.22489999999999999</v>
      </c>
      <c r="G91" s="82">
        <f>IF(ISBLANK(F91),"-",$D$101/$F$98*F91)</f>
        <v>0.26300201134651791</v>
      </c>
      <c r="I91" s="153"/>
    </row>
    <row r="92" spans="1:12" ht="26.25" customHeight="1" x14ac:dyDescent="0.4">
      <c r="A92" s="73" t="s">
        <v>66</v>
      </c>
      <c r="B92" s="74">
        <v>3</v>
      </c>
      <c r="C92" s="100">
        <v>2</v>
      </c>
      <c r="D92" s="84">
        <v>0.20960000000000001</v>
      </c>
      <c r="E92" s="85">
        <f>IF(ISBLANK(D92),"-",$D$101/$D$98*D92)</f>
        <v>0.25527870065277192</v>
      </c>
      <c r="F92" s="84">
        <v>0.2225</v>
      </c>
      <c r="G92" s="86">
        <f>IF(ISBLANK(F92),"-",$D$101/$F$98*F92)</f>
        <v>0.26019540918008111</v>
      </c>
      <c r="I92" s="345">
        <f>ABS((F96/D96*D95)-F95)/D95</f>
        <v>3.2082879004472119E-2</v>
      </c>
    </row>
    <row r="93" spans="1:12" ht="26.25" customHeight="1" x14ac:dyDescent="0.4">
      <c r="A93" s="73" t="s">
        <v>67</v>
      </c>
      <c r="B93" s="74">
        <v>50</v>
      </c>
      <c r="C93" s="100">
        <v>3</v>
      </c>
      <c r="D93" s="84">
        <v>0.20649999999999999</v>
      </c>
      <c r="E93" s="85">
        <f>IF(ISBLANK(D93),"-",$D$101/$D$98*D93)</f>
        <v>0.25150310918319368</v>
      </c>
      <c r="F93" s="84">
        <v>0.22239999999999999</v>
      </c>
      <c r="G93" s="86">
        <f>IF(ISBLANK(F93),"-",$D$101/$F$98*F93)</f>
        <v>0.26007846742314622</v>
      </c>
      <c r="I93" s="345"/>
    </row>
    <row r="94" spans="1:12" ht="27" customHeight="1" thickBot="1" x14ac:dyDescent="0.45">
      <c r="A94" s="73" t="s">
        <v>68</v>
      </c>
      <c r="B94" s="74">
        <v>1</v>
      </c>
      <c r="C94" s="183">
        <v>4</v>
      </c>
      <c r="D94" s="88"/>
      <c r="E94" s="89" t="str">
        <f>IF(ISBLANK(D94),"-",$D$101/$D$98*D94)</f>
        <v>-</v>
      </c>
      <c r="F94" s="184"/>
      <c r="G94" s="90" t="str">
        <f>IF(ISBLANK(F94),"-",$D$101/$F$98*F94)</f>
        <v>-</v>
      </c>
      <c r="I94" s="154"/>
    </row>
    <row r="95" spans="1:12" ht="27" customHeight="1" thickBot="1" x14ac:dyDescent="0.45">
      <c r="A95" s="73" t="s">
        <v>69</v>
      </c>
      <c r="B95" s="74">
        <v>1</v>
      </c>
      <c r="C95" s="57" t="s">
        <v>70</v>
      </c>
      <c r="D95" s="370">
        <f>AVERAGE(D91:D94)</f>
        <v>0.20796666666666666</v>
      </c>
      <c r="E95" s="371">
        <f>AVERAGE(E91:E94)</f>
        <v>0.25328941052363935</v>
      </c>
      <c r="F95" s="372">
        <f>AVERAGE(F91:F94)</f>
        <v>0.22326666666666664</v>
      </c>
      <c r="G95" s="373">
        <f>AVERAGE(G91:G94)</f>
        <v>0.26109196264991508</v>
      </c>
    </row>
    <row r="96" spans="1:12" ht="26.25" customHeight="1" x14ac:dyDescent="0.4">
      <c r="A96" s="73" t="s">
        <v>71</v>
      </c>
      <c r="B96" s="58">
        <v>1</v>
      </c>
      <c r="C96" s="95" t="s">
        <v>72</v>
      </c>
      <c r="D96" s="96">
        <v>23.14</v>
      </c>
      <c r="E96" s="70"/>
      <c r="F96" s="97">
        <v>24.1</v>
      </c>
    </row>
    <row r="97" spans="1:10" ht="26.25" customHeight="1" x14ac:dyDescent="0.4">
      <c r="A97" s="73" t="s">
        <v>73</v>
      </c>
      <c r="B97" s="58">
        <v>1</v>
      </c>
      <c r="C97" s="98" t="s">
        <v>74</v>
      </c>
      <c r="D97" s="99">
        <f>D96*$B$87</f>
        <v>19.082427120625411</v>
      </c>
      <c r="E97" s="100"/>
      <c r="F97" s="101">
        <f>F96*$B$87</f>
        <v>19.874092204281435</v>
      </c>
    </row>
    <row r="98" spans="1:10" ht="19.5" customHeight="1" thickBot="1" x14ac:dyDescent="0.35">
      <c r="A98" s="73" t="s">
        <v>75</v>
      </c>
      <c r="B98" s="100">
        <f>(B97/B96)*(B95/B94)*(B93/B92)*(B91/B90)*B89</f>
        <v>10416.666666666668</v>
      </c>
      <c r="C98" s="98" t="s">
        <v>143</v>
      </c>
      <c r="D98" s="103">
        <f>D97*$B$83/100</f>
        <v>19.006097412142907</v>
      </c>
      <c r="E98" s="102"/>
      <c r="F98" s="104">
        <f>F97*$B$83/100</f>
        <v>19.794595835464307</v>
      </c>
    </row>
    <row r="99" spans="1:10" ht="19.5" customHeight="1" thickBot="1" x14ac:dyDescent="0.35">
      <c r="A99" s="346" t="s">
        <v>77</v>
      </c>
      <c r="B99" s="363"/>
      <c r="C99" s="98" t="s">
        <v>144</v>
      </c>
      <c r="D99" s="186">
        <f>D98/$B$98</f>
        <v>1.8245853515657189E-3</v>
      </c>
      <c r="E99" s="102"/>
      <c r="F99" s="160">
        <f>F98/$B$98</f>
        <v>1.9002812002045732E-3</v>
      </c>
      <c r="H99" s="155"/>
    </row>
    <row r="100" spans="1:10" ht="19.5" customHeight="1" thickBot="1" x14ac:dyDescent="0.35">
      <c r="A100" s="348"/>
      <c r="B100" s="364"/>
      <c r="C100" s="98" t="s">
        <v>126</v>
      </c>
      <c r="D100" s="187">
        <f>$B$56/$B$116</f>
        <v>2.2222222222222222E-3</v>
      </c>
      <c r="F100" s="165"/>
      <c r="G100" s="118"/>
      <c r="H100" s="155"/>
    </row>
    <row r="101" spans="1:10" ht="18.75" x14ac:dyDescent="0.3">
      <c r="C101" s="98" t="s">
        <v>80</v>
      </c>
      <c r="D101" s="99">
        <f>D100*$B$98</f>
        <v>23.148148148148152</v>
      </c>
      <c r="F101" s="165"/>
      <c r="H101" s="155"/>
    </row>
    <row r="102" spans="1:10" ht="19.5" customHeight="1" thickBot="1" x14ac:dyDescent="0.35">
      <c r="C102" s="106" t="s">
        <v>81</v>
      </c>
      <c r="D102" s="188">
        <f>D101/B34</f>
        <v>28.070231567617945</v>
      </c>
      <c r="F102" s="169"/>
      <c r="H102" s="155"/>
      <c r="J102" s="189"/>
    </row>
    <row r="103" spans="1:10" ht="18.75" x14ac:dyDescent="0.3">
      <c r="C103" s="108" t="s">
        <v>145</v>
      </c>
      <c r="D103" s="109">
        <f>AVERAGE(E91:E94,G91:G94)</f>
        <v>0.25719068658677718</v>
      </c>
      <c r="F103" s="169"/>
      <c r="G103" s="118"/>
      <c r="H103" s="155"/>
      <c r="J103" s="110"/>
    </row>
    <row r="104" spans="1:10" ht="18.75" x14ac:dyDescent="0.3">
      <c r="C104" s="111" t="s">
        <v>83</v>
      </c>
      <c r="D104" s="190">
        <f>STDEV(E91:E94,G91:G94)/D103</f>
        <v>1.7731770443804681E-2</v>
      </c>
      <c r="F104" s="169"/>
      <c r="H104" s="155"/>
      <c r="J104" s="110"/>
    </row>
    <row r="105" spans="1:10" ht="19.5" customHeight="1" thickBot="1" x14ac:dyDescent="0.35">
      <c r="C105" s="113" t="s">
        <v>20</v>
      </c>
      <c r="D105" s="191">
        <f>COUNT(E91:E94,G91:G94)</f>
        <v>6</v>
      </c>
      <c r="F105" s="169"/>
      <c r="H105" s="155"/>
      <c r="J105" s="110"/>
    </row>
    <row r="106" spans="1:10" ht="19.5" customHeight="1" thickBot="1" x14ac:dyDescent="0.35">
      <c r="A106" s="55"/>
      <c r="B106" s="55"/>
      <c r="C106" s="55"/>
      <c r="D106" s="55"/>
      <c r="E106" s="55"/>
    </row>
    <row r="107" spans="1:10" ht="26.25" customHeight="1" x14ac:dyDescent="0.4">
      <c r="A107" s="71" t="s">
        <v>109</v>
      </c>
      <c r="B107" s="72">
        <v>900</v>
      </c>
      <c r="C107" s="179" t="s">
        <v>146</v>
      </c>
      <c r="D107" s="192" t="s">
        <v>63</v>
      </c>
      <c r="E107" s="193" t="s">
        <v>111</v>
      </c>
      <c r="F107" s="194" t="s">
        <v>112</v>
      </c>
    </row>
    <row r="108" spans="1:10" ht="26.25" customHeight="1" x14ac:dyDescent="0.4">
      <c r="A108" s="73" t="s">
        <v>113</v>
      </c>
      <c r="B108" s="74">
        <v>1</v>
      </c>
      <c r="C108" s="123">
        <v>1</v>
      </c>
      <c r="D108" s="368">
        <v>0.32500000000000001</v>
      </c>
      <c r="E108" s="195">
        <f t="shared" ref="E108:E113" si="1">IF(ISBLANK(D108),"-",D108/$D$103*$D$100*$B$116)</f>
        <v>2.5273076899722313</v>
      </c>
      <c r="F108" s="196">
        <f t="shared" ref="F108:F113" si="2">IF(ISBLANK(D108), "-", E108/$B$56)</f>
        <v>1.2636538449861157</v>
      </c>
    </row>
    <row r="109" spans="1:10" ht="26.25" customHeight="1" x14ac:dyDescent="0.4">
      <c r="A109" s="73" t="s">
        <v>114</v>
      </c>
      <c r="B109" s="74">
        <v>1</v>
      </c>
      <c r="C109" s="123">
        <v>2</v>
      </c>
      <c r="D109" s="368">
        <v>0.29459999999999997</v>
      </c>
      <c r="E109" s="197">
        <f t="shared" si="1"/>
        <v>2.2909072168179057</v>
      </c>
      <c r="F109" s="198">
        <f t="shared" si="2"/>
        <v>1.1454536084089528</v>
      </c>
    </row>
    <row r="110" spans="1:10" ht="26.25" customHeight="1" x14ac:dyDescent="0.4">
      <c r="A110" s="73" t="s">
        <v>115</v>
      </c>
      <c r="B110" s="74">
        <v>1</v>
      </c>
      <c r="C110" s="123">
        <v>3</v>
      </c>
      <c r="D110" s="368">
        <v>0.22209999999999999</v>
      </c>
      <c r="E110" s="197">
        <f t="shared" si="1"/>
        <v>1.727123193670254</v>
      </c>
      <c r="F110" s="198">
        <f t="shared" si="2"/>
        <v>0.86356159683512701</v>
      </c>
    </row>
    <row r="111" spans="1:10" ht="26.25" customHeight="1" x14ac:dyDescent="0.4">
      <c r="A111" s="73" t="s">
        <v>116</v>
      </c>
      <c r="B111" s="74">
        <v>1</v>
      </c>
      <c r="C111" s="123">
        <v>4</v>
      </c>
      <c r="D111" s="368">
        <v>0.28849999999999998</v>
      </c>
      <c r="E111" s="197">
        <f t="shared" si="1"/>
        <v>2.2434715955599653</v>
      </c>
      <c r="F111" s="198">
        <f t="shared" si="2"/>
        <v>1.1217357977799827</v>
      </c>
    </row>
    <row r="112" spans="1:10" ht="26.25" customHeight="1" x14ac:dyDescent="0.4">
      <c r="A112" s="73" t="s">
        <v>117</v>
      </c>
      <c r="B112" s="74">
        <v>1</v>
      </c>
      <c r="C112" s="123">
        <v>5</v>
      </c>
      <c r="D112" s="368">
        <v>0.32150000000000001</v>
      </c>
      <c r="E112" s="197">
        <f t="shared" si="1"/>
        <v>2.5000905302340688</v>
      </c>
      <c r="F112" s="198">
        <f t="shared" si="2"/>
        <v>1.2500452651170344</v>
      </c>
    </row>
    <row r="113" spans="1:10" ht="26.25" customHeight="1" x14ac:dyDescent="0.4">
      <c r="A113" s="73" t="s">
        <v>118</v>
      </c>
      <c r="B113" s="74">
        <v>1</v>
      </c>
      <c r="C113" s="199">
        <v>6</v>
      </c>
      <c r="D113" s="369">
        <v>0.35399999999999998</v>
      </c>
      <c r="E113" s="200">
        <f t="shared" si="1"/>
        <v>2.7528212992312917</v>
      </c>
      <c r="F113" s="201">
        <f t="shared" si="2"/>
        <v>1.3764106496156459</v>
      </c>
    </row>
    <row r="114" spans="1:10" ht="26.25" customHeight="1" x14ac:dyDescent="0.4">
      <c r="A114" s="73" t="s">
        <v>119</v>
      </c>
      <c r="B114" s="74">
        <v>1</v>
      </c>
      <c r="C114" s="123"/>
      <c r="D114" s="100"/>
      <c r="E114" s="70"/>
      <c r="F114" s="202"/>
    </row>
    <row r="115" spans="1:10" ht="26.25" customHeight="1" x14ac:dyDescent="0.4">
      <c r="A115" s="73" t="s">
        <v>120</v>
      </c>
      <c r="B115" s="74">
        <v>1</v>
      </c>
      <c r="C115" s="123"/>
      <c r="D115" s="203" t="s">
        <v>70</v>
      </c>
      <c r="E115" s="204">
        <f>AVERAGE(E108:E113)</f>
        <v>2.340286920914286</v>
      </c>
      <c r="F115" s="205">
        <f>AVERAGE(F108:F113)</f>
        <v>1.170143460457143</v>
      </c>
    </row>
    <row r="116" spans="1:10" ht="27" customHeight="1" thickBot="1" x14ac:dyDescent="0.45">
      <c r="A116" s="73" t="s">
        <v>121</v>
      </c>
      <c r="B116" s="83">
        <f>(B115/B114)*(B113/B112)*(B111/B110)*(B109/B108)*B107</f>
        <v>900</v>
      </c>
      <c r="C116" s="206"/>
      <c r="D116" s="57" t="s">
        <v>83</v>
      </c>
      <c r="E116" s="207">
        <f>STDEV(E108:E113)/E115</f>
        <v>0.15028259483491965</v>
      </c>
      <c r="F116" s="207">
        <f>STDEV(F108:F113)/F115</f>
        <v>0.15028259483491965</v>
      </c>
      <c r="I116" s="70"/>
    </row>
    <row r="117" spans="1:10" ht="27" customHeight="1" thickBot="1" x14ac:dyDescent="0.45">
      <c r="A117" s="346" t="s">
        <v>77</v>
      </c>
      <c r="B117" s="347"/>
      <c r="C117" s="208"/>
      <c r="D117" s="209" t="s">
        <v>20</v>
      </c>
      <c r="E117" s="210">
        <f>COUNT(E108:E113)</f>
        <v>6</v>
      </c>
      <c r="F117" s="210">
        <f>COUNT(F108:F113)</f>
        <v>6</v>
      </c>
      <c r="I117" s="70"/>
      <c r="J117" s="110"/>
    </row>
    <row r="118" spans="1:10" ht="19.5" customHeight="1" thickBot="1" x14ac:dyDescent="0.35">
      <c r="A118" s="348"/>
      <c r="B118" s="349"/>
      <c r="C118" s="70"/>
      <c r="D118" s="70"/>
      <c r="E118" s="70"/>
      <c r="F118" s="100"/>
      <c r="G118" s="70"/>
      <c r="H118" s="70"/>
      <c r="I118" s="70"/>
    </row>
    <row r="119" spans="1:10" ht="18.75" x14ac:dyDescent="0.3">
      <c r="A119" s="211"/>
      <c r="B119" s="68"/>
      <c r="C119" s="70"/>
      <c r="D119" s="70"/>
      <c r="E119" s="70"/>
      <c r="F119" s="100"/>
      <c r="G119" s="70"/>
      <c r="H119" s="70"/>
      <c r="I119" s="70"/>
    </row>
    <row r="120" spans="1:10" ht="26.25" customHeight="1" x14ac:dyDescent="0.4">
      <c r="A120" s="56" t="s">
        <v>132</v>
      </c>
      <c r="B120" s="57" t="s">
        <v>122</v>
      </c>
      <c r="C120" s="362" t="str">
        <f>B20</f>
        <v xml:space="preserve">Doxazosin </v>
      </c>
      <c r="D120" s="362"/>
      <c r="E120" s="70" t="s">
        <v>123</v>
      </c>
      <c r="F120" s="70"/>
      <c r="G120" s="137">
        <f>F115</f>
        <v>1.170143460457143</v>
      </c>
      <c r="H120" s="70"/>
      <c r="I120" s="70"/>
    </row>
    <row r="121" spans="1:10" ht="19.5" customHeight="1" thickBot="1" x14ac:dyDescent="0.35">
      <c r="A121" s="138"/>
      <c r="B121" s="138"/>
      <c r="C121" s="139"/>
      <c r="D121" s="139"/>
      <c r="E121" s="139"/>
      <c r="F121" s="139"/>
      <c r="G121" s="139"/>
      <c r="H121" s="139"/>
    </row>
    <row r="122" spans="1:10" ht="18.75" x14ac:dyDescent="0.3">
      <c r="B122" s="365" t="s">
        <v>26</v>
      </c>
      <c r="C122" s="365"/>
      <c r="E122" s="181" t="s">
        <v>27</v>
      </c>
      <c r="F122" s="212"/>
      <c r="G122" s="365" t="s">
        <v>28</v>
      </c>
      <c r="H122" s="365"/>
    </row>
    <row r="123" spans="1:10" ht="69.95" customHeight="1" x14ac:dyDescent="0.3">
      <c r="A123" s="56" t="s">
        <v>29</v>
      </c>
      <c r="B123" s="143"/>
      <c r="C123" s="143"/>
      <c r="E123" s="143"/>
      <c r="F123" s="70"/>
      <c r="G123" s="143"/>
      <c r="H123" s="143"/>
    </row>
    <row r="124" spans="1:10" ht="69.95" customHeight="1" x14ac:dyDescent="0.3">
      <c r="A124" s="56" t="s">
        <v>30</v>
      </c>
      <c r="B124" s="213"/>
      <c r="C124" s="213"/>
      <c r="E124" s="213"/>
      <c r="F124" s="70"/>
      <c r="G124" s="144"/>
      <c r="H124" s="144"/>
    </row>
    <row r="125" spans="1:10" ht="18.75" x14ac:dyDescent="0.3">
      <c r="A125" s="100"/>
      <c r="B125" s="100"/>
      <c r="C125" s="100"/>
      <c r="D125" s="100"/>
      <c r="E125" s="100"/>
      <c r="F125" s="102"/>
      <c r="G125" s="100"/>
      <c r="H125" s="100"/>
      <c r="I125" s="70"/>
    </row>
    <row r="126" spans="1:10" ht="18.75" x14ac:dyDescent="0.3">
      <c r="A126" s="100"/>
      <c r="B126" s="100"/>
      <c r="C126" s="100"/>
      <c r="D126" s="100"/>
      <c r="E126" s="100"/>
      <c r="F126" s="102"/>
      <c r="G126" s="100"/>
      <c r="H126" s="100"/>
      <c r="I126" s="70"/>
    </row>
    <row r="127" spans="1:10" ht="18.75" x14ac:dyDescent="0.3">
      <c r="A127" s="100"/>
      <c r="B127" s="100"/>
      <c r="C127" s="100"/>
      <c r="D127" s="100"/>
      <c r="E127" s="100"/>
      <c r="F127" s="102"/>
      <c r="G127" s="100"/>
      <c r="H127" s="100"/>
      <c r="I127" s="70"/>
    </row>
    <row r="128" spans="1:10" ht="18.75" x14ac:dyDescent="0.3">
      <c r="A128" s="100"/>
      <c r="B128" s="100"/>
      <c r="C128" s="100"/>
      <c r="D128" s="100"/>
      <c r="E128" s="100"/>
      <c r="F128" s="102"/>
      <c r="G128" s="100"/>
      <c r="H128" s="100"/>
      <c r="I128" s="70"/>
    </row>
    <row r="129" spans="1:9" ht="18.75" x14ac:dyDescent="0.3">
      <c r="A129" s="100"/>
      <c r="B129" s="100"/>
      <c r="C129" s="100"/>
      <c r="D129" s="100"/>
      <c r="E129" s="100"/>
      <c r="F129" s="102"/>
      <c r="G129" s="100"/>
      <c r="H129" s="100"/>
      <c r="I129" s="70"/>
    </row>
    <row r="130" spans="1:9" ht="18.75" x14ac:dyDescent="0.3">
      <c r="A130" s="100"/>
      <c r="B130" s="100"/>
      <c r="C130" s="100"/>
      <c r="D130" s="100"/>
      <c r="E130" s="100"/>
      <c r="F130" s="102"/>
      <c r="G130" s="100"/>
      <c r="H130" s="100"/>
      <c r="I130" s="70"/>
    </row>
    <row r="131" spans="1:9" ht="18.75" x14ac:dyDescent="0.3">
      <c r="A131" s="100"/>
      <c r="B131" s="100"/>
      <c r="C131" s="100"/>
      <c r="D131" s="100"/>
      <c r="E131" s="100"/>
      <c r="F131" s="102"/>
      <c r="G131" s="100"/>
      <c r="H131" s="100"/>
      <c r="I131" s="70"/>
    </row>
    <row r="132" spans="1:9" ht="18.75" x14ac:dyDescent="0.3">
      <c r="A132" s="100"/>
      <c r="B132" s="100"/>
      <c r="C132" s="100"/>
      <c r="D132" s="100"/>
      <c r="E132" s="100"/>
      <c r="F132" s="102"/>
      <c r="G132" s="100"/>
      <c r="H132" s="100"/>
      <c r="I132" s="70"/>
    </row>
    <row r="133" spans="1:9" ht="18.75" x14ac:dyDescent="0.3">
      <c r="A133" s="100"/>
      <c r="B133" s="100"/>
      <c r="C133" s="100"/>
      <c r="D133" s="100"/>
      <c r="E133" s="100"/>
      <c r="F133" s="102"/>
      <c r="G133" s="100"/>
      <c r="H133" s="100"/>
      <c r="I133" s="70"/>
    </row>
    <row r="250" spans="1:1" x14ac:dyDescent="0.25">
      <c r="A250" s="48">
        <v>5</v>
      </c>
    </row>
  </sheetData>
  <sheetProtection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0" priority="1" operator="greaterThan">
      <formula>0.02</formula>
    </cfRule>
  </conditionalFormatting>
  <conditionalFormatting sqref="D51">
    <cfRule type="cellIs" dxfId="19" priority="2" operator="greaterThan">
      <formula>0.02</formula>
    </cfRule>
  </conditionalFormatting>
  <conditionalFormatting sqref="G73">
    <cfRule type="cellIs" dxfId="18" priority="3" operator="greaterThan">
      <formula>0.02</formula>
    </cfRule>
  </conditionalFormatting>
  <conditionalFormatting sqref="H73">
    <cfRule type="cellIs" dxfId="17" priority="4" operator="greaterThan">
      <formula>0.02</formula>
    </cfRule>
  </conditionalFormatting>
  <conditionalFormatting sqref="D104">
    <cfRule type="cellIs" dxfId="16" priority="5" operator="greaterThan">
      <formula>0.02</formula>
    </cfRule>
  </conditionalFormatting>
  <conditionalFormatting sqref="I39">
    <cfRule type="cellIs" dxfId="15" priority="6" operator="lessThanOrEqual">
      <formula>0.02</formula>
    </cfRule>
  </conditionalFormatting>
  <conditionalFormatting sqref="I39">
    <cfRule type="cellIs" dxfId="14" priority="7" operator="greaterThan">
      <formula>0.02</formula>
    </cfRule>
  </conditionalFormatting>
  <conditionalFormatting sqref="I92">
    <cfRule type="cellIs" dxfId="13" priority="8" operator="lessThanOrEqual">
      <formula>0.02</formula>
    </cfRule>
  </conditionalFormatting>
  <conditionalFormatting sqref="I92">
    <cfRule type="cellIs" dxfId="12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58" zoomScale="60" zoomScaleNormal="70" workbookViewId="0">
      <selection activeCell="D62" sqref="D62"/>
    </sheetView>
  </sheetViews>
  <sheetFormatPr defaultRowHeight="12.75" x14ac:dyDescent="0.2"/>
  <cols>
    <col min="1" max="1" width="54.85546875" style="49" customWidth="1"/>
    <col min="2" max="2" width="39.42578125" style="49" customWidth="1"/>
    <col min="3" max="3" width="42.5703125" style="49" customWidth="1"/>
    <col min="4" max="4" width="29.85546875" style="49" customWidth="1"/>
    <col min="5" max="5" width="28.28515625" style="49" customWidth="1"/>
    <col min="6" max="6" width="33.42578125" style="49" customWidth="1"/>
    <col min="7" max="7" width="26" style="49" customWidth="1"/>
    <col min="8" max="16384" width="9.140625" style="49"/>
  </cols>
  <sheetData>
    <row r="1" spans="1:7" x14ac:dyDescent="0.2">
      <c r="A1" s="330" t="s">
        <v>45</v>
      </c>
      <c r="B1" s="330"/>
      <c r="C1" s="330"/>
      <c r="D1" s="330"/>
      <c r="E1" s="330"/>
      <c r="F1" s="330"/>
      <c r="G1" s="330"/>
    </row>
    <row r="2" spans="1:7" x14ac:dyDescent="0.2">
      <c r="A2" s="330"/>
      <c r="B2" s="330"/>
      <c r="C2" s="330"/>
      <c r="D2" s="330"/>
      <c r="E2" s="330"/>
      <c r="F2" s="330"/>
      <c r="G2" s="330"/>
    </row>
    <row r="3" spans="1:7" x14ac:dyDescent="0.2">
      <c r="A3" s="330"/>
      <c r="B3" s="330"/>
      <c r="C3" s="330"/>
      <c r="D3" s="330"/>
      <c r="E3" s="330"/>
      <c r="F3" s="330"/>
      <c r="G3" s="330"/>
    </row>
    <row r="4" spans="1:7" x14ac:dyDescent="0.2">
      <c r="A4" s="330"/>
      <c r="B4" s="330"/>
      <c r="C4" s="330"/>
      <c r="D4" s="330"/>
      <c r="E4" s="330"/>
      <c r="F4" s="330"/>
      <c r="G4" s="330"/>
    </row>
    <row r="5" spans="1:7" x14ac:dyDescent="0.2">
      <c r="A5" s="330"/>
      <c r="B5" s="330"/>
      <c r="C5" s="330"/>
      <c r="D5" s="330"/>
      <c r="E5" s="330"/>
      <c r="F5" s="330"/>
      <c r="G5" s="330"/>
    </row>
    <row r="6" spans="1:7" x14ac:dyDescent="0.2">
      <c r="A6" s="330"/>
      <c r="B6" s="330"/>
      <c r="C6" s="330"/>
      <c r="D6" s="330"/>
      <c r="E6" s="330"/>
      <c r="F6" s="330"/>
      <c r="G6" s="330"/>
    </row>
    <row r="7" spans="1:7" x14ac:dyDescent="0.2">
      <c r="A7" s="330"/>
      <c r="B7" s="330"/>
      <c r="C7" s="330"/>
      <c r="D7" s="330"/>
      <c r="E7" s="330"/>
      <c r="F7" s="330"/>
      <c r="G7" s="330"/>
    </row>
    <row r="8" spans="1:7" x14ac:dyDescent="0.2">
      <c r="A8" s="331" t="s">
        <v>46</v>
      </c>
      <c r="B8" s="331"/>
      <c r="C8" s="331"/>
      <c r="D8" s="331"/>
      <c r="E8" s="331"/>
      <c r="F8" s="331"/>
      <c r="G8" s="331"/>
    </row>
    <row r="9" spans="1:7" x14ac:dyDescent="0.2">
      <c r="A9" s="331"/>
      <c r="B9" s="331"/>
      <c r="C9" s="331"/>
      <c r="D9" s="331"/>
      <c r="E9" s="331"/>
      <c r="F9" s="331"/>
      <c r="G9" s="331"/>
    </row>
    <row r="10" spans="1:7" x14ac:dyDescent="0.2">
      <c r="A10" s="331"/>
      <c r="B10" s="331"/>
      <c r="C10" s="331"/>
      <c r="D10" s="331"/>
      <c r="E10" s="331"/>
      <c r="F10" s="331"/>
      <c r="G10" s="331"/>
    </row>
    <row r="11" spans="1:7" x14ac:dyDescent="0.2">
      <c r="A11" s="331"/>
      <c r="B11" s="331"/>
      <c r="C11" s="331"/>
      <c r="D11" s="331"/>
      <c r="E11" s="331"/>
      <c r="F11" s="331"/>
      <c r="G11" s="331"/>
    </row>
    <row r="12" spans="1:7" x14ac:dyDescent="0.2">
      <c r="A12" s="331"/>
      <c r="B12" s="331"/>
      <c r="C12" s="331"/>
      <c r="D12" s="331"/>
      <c r="E12" s="331"/>
      <c r="F12" s="331"/>
      <c r="G12" s="331"/>
    </row>
    <row r="13" spans="1:7" x14ac:dyDescent="0.2">
      <c r="A13" s="331"/>
      <c r="B13" s="331"/>
      <c r="C13" s="331"/>
      <c r="D13" s="331"/>
      <c r="E13" s="331"/>
      <c r="F13" s="331"/>
      <c r="G13" s="331"/>
    </row>
    <row r="14" spans="1:7" x14ac:dyDescent="0.2">
      <c r="A14" s="331"/>
      <c r="B14" s="331"/>
      <c r="C14" s="331"/>
      <c r="D14" s="331"/>
      <c r="E14" s="331"/>
      <c r="F14" s="331"/>
      <c r="G14" s="331"/>
    </row>
    <row r="15" spans="1:7" ht="19.5" customHeight="1" thickBot="1" x14ac:dyDescent="0.35">
      <c r="A15" s="70"/>
      <c r="B15" s="70"/>
      <c r="C15" s="70"/>
      <c r="D15" s="70"/>
      <c r="E15" s="70"/>
      <c r="F15" s="70"/>
      <c r="G15" s="70"/>
    </row>
    <row r="16" spans="1:7" ht="19.5" customHeight="1" thickBot="1" x14ac:dyDescent="0.35">
      <c r="A16" s="332" t="s">
        <v>31</v>
      </c>
      <c r="B16" s="333"/>
      <c r="C16" s="333"/>
      <c r="D16" s="333"/>
      <c r="E16" s="333"/>
      <c r="F16" s="333"/>
      <c r="G16" s="333"/>
    </row>
    <row r="17" spans="1:7" ht="18.75" customHeight="1" x14ac:dyDescent="0.3">
      <c r="A17" s="55" t="s">
        <v>47</v>
      </c>
      <c r="B17" s="55"/>
      <c r="C17" s="70"/>
      <c r="D17" s="70"/>
      <c r="E17" s="70"/>
      <c r="F17" s="70"/>
      <c r="G17" s="70"/>
    </row>
    <row r="18" spans="1:7" ht="26.25" customHeight="1" x14ac:dyDescent="0.4">
      <c r="A18" s="50" t="s">
        <v>33</v>
      </c>
      <c r="B18" s="357" t="str">
        <f>Dxazosin!B18</f>
        <v>DILUR 2 mg TABLETS</v>
      </c>
      <c r="C18" s="357"/>
      <c r="D18" s="214"/>
      <c r="E18" s="214"/>
      <c r="F18" s="70"/>
      <c r="G18" s="70"/>
    </row>
    <row r="19" spans="1:7" ht="26.25" customHeight="1" x14ac:dyDescent="0.4">
      <c r="A19" s="50" t="s">
        <v>34</v>
      </c>
      <c r="B19" s="51" t="str">
        <f>Dxazosin!B19</f>
        <v>NDQD201605907</v>
      </c>
      <c r="C19" s="70">
        <v>12</v>
      </c>
      <c r="E19" s="70"/>
      <c r="F19" s="70"/>
      <c r="G19" s="70"/>
    </row>
    <row r="20" spans="1:7" ht="26.25" customHeight="1" x14ac:dyDescent="0.4">
      <c r="A20" s="50" t="s">
        <v>35</v>
      </c>
      <c r="B20" s="338" t="str">
        <f>Dxazosin!B20</f>
        <v xml:space="preserve">Doxazosin </v>
      </c>
      <c r="C20" s="338"/>
      <c r="D20" s="70"/>
      <c r="E20" s="70"/>
      <c r="F20" s="70"/>
      <c r="G20" s="70"/>
    </row>
    <row r="21" spans="1:7" ht="26.25" customHeight="1" x14ac:dyDescent="0.4">
      <c r="A21" s="50" t="s">
        <v>36</v>
      </c>
      <c r="B21" s="53" t="str">
        <f>Dxazosin!B21</f>
        <v>Each tablet contains Doxazosin 2 mg</v>
      </c>
      <c r="C21" s="53"/>
      <c r="D21" s="147"/>
      <c r="E21" s="147"/>
      <c r="F21" s="147"/>
      <c r="G21" s="147"/>
    </row>
    <row r="22" spans="1:7" ht="26.25" customHeight="1" x14ac:dyDescent="0.4">
      <c r="A22" s="50" t="s">
        <v>37</v>
      </c>
      <c r="B22" s="215"/>
      <c r="C22" s="52"/>
      <c r="D22" s="70"/>
      <c r="E22" s="70"/>
      <c r="F22" s="70"/>
      <c r="G22" s="70"/>
    </row>
    <row r="23" spans="1:7" ht="26.25" customHeight="1" x14ac:dyDescent="0.4">
      <c r="A23" s="50" t="s">
        <v>38</v>
      </c>
      <c r="B23" s="215"/>
      <c r="C23" s="52"/>
      <c r="D23" s="70"/>
      <c r="E23" s="70"/>
      <c r="F23" s="70"/>
      <c r="G23" s="70"/>
    </row>
    <row r="24" spans="1:7" ht="18.75" customHeight="1" x14ac:dyDescent="0.3">
      <c r="A24" s="50"/>
      <c r="B24" s="216"/>
      <c r="C24" s="70"/>
      <c r="D24" s="70"/>
      <c r="E24" s="70"/>
      <c r="F24" s="70"/>
      <c r="G24" s="70"/>
    </row>
    <row r="25" spans="1:7" ht="18.75" customHeight="1" x14ac:dyDescent="0.3">
      <c r="A25" s="149" t="s">
        <v>1</v>
      </c>
      <c r="B25" s="216"/>
      <c r="C25" s="70"/>
      <c r="D25" s="70"/>
      <c r="E25" s="70"/>
      <c r="F25" s="70"/>
      <c r="G25" s="70"/>
    </row>
    <row r="26" spans="1:7" ht="26.25" customHeight="1" x14ac:dyDescent="0.4">
      <c r="A26" s="56" t="s">
        <v>4</v>
      </c>
      <c r="B26" s="357" t="str">
        <f>Dxazosin!B26</f>
        <v>Doxazosin Mesylate</v>
      </c>
      <c r="C26" s="357"/>
      <c r="D26" s="70"/>
      <c r="E26" s="70"/>
      <c r="F26" s="70"/>
      <c r="G26" s="70"/>
    </row>
    <row r="27" spans="1:7" ht="26.25" customHeight="1" x14ac:dyDescent="0.4">
      <c r="A27" s="57" t="s">
        <v>48</v>
      </c>
      <c r="B27" s="338" t="str">
        <f>Dxazosin!B27</f>
        <v>D46-1</v>
      </c>
      <c r="C27" s="338"/>
      <c r="D27" s="70"/>
      <c r="E27" s="70"/>
      <c r="F27" s="70"/>
      <c r="G27" s="70"/>
    </row>
    <row r="28" spans="1:7" ht="27" customHeight="1" thickBot="1" x14ac:dyDescent="0.45">
      <c r="A28" s="57" t="s">
        <v>6</v>
      </c>
      <c r="B28" s="58">
        <v>99.6</v>
      </c>
      <c r="C28" s="70"/>
      <c r="D28" s="70"/>
      <c r="E28" s="70"/>
      <c r="F28" s="70"/>
      <c r="G28" s="70"/>
    </row>
    <row r="29" spans="1:7" ht="27" customHeight="1" thickBot="1" x14ac:dyDescent="0.45">
      <c r="A29" s="57" t="s">
        <v>49</v>
      </c>
      <c r="B29" s="59">
        <v>0</v>
      </c>
      <c r="C29" s="327" t="s">
        <v>50</v>
      </c>
      <c r="D29" s="328"/>
      <c r="E29" s="328"/>
      <c r="F29" s="328"/>
      <c r="G29" s="329"/>
    </row>
    <row r="30" spans="1:7" ht="19.5" customHeight="1" thickBot="1" x14ac:dyDescent="0.35">
      <c r="A30" s="57" t="s">
        <v>51</v>
      </c>
      <c r="B30" s="61">
        <f>B28-B29</f>
        <v>99.6</v>
      </c>
      <c r="C30" s="62"/>
      <c r="D30" s="62"/>
      <c r="E30" s="62"/>
      <c r="F30" s="62"/>
      <c r="G30" s="62"/>
    </row>
    <row r="31" spans="1:7" ht="27" customHeight="1" thickBot="1" x14ac:dyDescent="0.45">
      <c r="A31" s="57" t="s">
        <v>52</v>
      </c>
      <c r="B31" s="64">
        <v>451.48</v>
      </c>
      <c r="C31" s="327" t="s">
        <v>53</v>
      </c>
      <c r="D31" s="328"/>
      <c r="E31" s="328"/>
      <c r="F31" s="328"/>
      <c r="G31" s="329"/>
    </row>
    <row r="32" spans="1:7" ht="27" customHeight="1" thickBot="1" x14ac:dyDescent="0.45">
      <c r="A32" s="57" t="s">
        <v>54</v>
      </c>
      <c r="B32" s="64">
        <v>547.48</v>
      </c>
      <c r="C32" s="327" t="s">
        <v>55</v>
      </c>
      <c r="D32" s="328"/>
      <c r="E32" s="328"/>
      <c r="F32" s="328"/>
      <c r="G32" s="329"/>
    </row>
    <row r="33" spans="1:7" ht="18.75" customHeight="1" x14ac:dyDescent="0.3">
      <c r="A33" s="57"/>
      <c r="B33" s="67"/>
      <c r="C33" s="68"/>
      <c r="D33" s="68"/>
      <c r="E33" s="68"/>
      <c r="F33" s="68"/>
      <c r="G33" s="68"/>
    </row>
    <row r="34" spans="1:7" ht="18.75" customHeight="1" x14ac:dyDescent="0.3">
      <c r="A34" s="57" t="s">
        <v>56</v>
      </c>
      <c r="B34" s="69">
        <f>B31/B32</f>
        <v>0.82465112880835834</v>
      </c>
      <c r="C34" s="70" t="s">
        <v>57</v>
      </c>
      <c r="D34" s="70"/>
      <c r="E34" s="70"/>
      <c r="F34" s="70"/>
      <c r="G34" s="70"/>
    </row>
    <row r="35" spans="1:7" ht="19.5" customHeight="1" thickBot="1" x14ac:dyDescent="0.35">
      <c r="A35" s="57"/>
      <c r="B35" s="61"/>
      <c r="C35" s="66"/>
      <c r="D35" s="66"/>
      <c r="E35" s="66"/>
      <c r="F35" s="66"/>
      <c r="G35" s="70"/>
    </row>
    <row r="36" spans="1:7" ht="27" customHeight="1" thickBot="1" x14ac:dyDescent="0.45">
      <c r="A36" s="71" t="s">
        <v>58</v>
      </c>
      <c r="B36" s="217">
        <v>25</v>
      </c>
      <c r="C36" s="70"/>
      <c r="D36" s="342" t="s">
        <v>59</v>
      </c>
      <c r="E36" s="343"/>
      <c r="F36" s="342" t="s">
        <v>60</v>
      </c>
      <c r="G36" s="344"/>
    </row>
    <row r="37" spans="1:7" ht="26.25" customHeight="1" x14ac:dyDescent="0.4">
      <c r="A37" s="73" t="s">
        <v>61</v>
      </c>
      <c r="B37" s="218">
        <v>5</v>
      </c>
      <c r="C37" s="75" t="s">
        <v>62</v>
      </c>
      <c r="D37" s="76" t="s">
        <v>63</v>
      </c>
      <c r="E37" s="77" t="s">
        <v>64</v>
      </c>
      <c r="F37" s="76" t="s">
        <v>63</v>
      </c>
      <c r="G37" s="78" t="s">
        <v>64</v>
      </c>
    </row>
    <row r="38" spans="1:7" ht="26.25" customHeight="1" x14ac:dyDescent="0.4">
      <c r="A38" s="73" t="s">
        <v>65</v>
      </c>
      <c r="B38" s="218">
        <v>100</v>
      </c>
      <c r="C38" s="79">
        <v>1</v>
      </c>
      <c r="D38" s="80">
        <v>85420613</v>
      </c>
      <c r="E38" s="81">
        <f>IF(ISBLANK(D38),"-",$D$48/$D$45*D38)</f>
        <v>110112295.70795089</v>
      </c>
      <c r="F38" s="80">
        <v>89385298</v>
      </c>
      <c r="G38" s="82">
        <f>IF(ISBLANK(F38),"-",$D$48/$F$45*F38)</f>
        <v>110633216.21735108</v>
      </c>
    </row>
    <row r="39" spans="1:7" ht="26.25" customHeight="1" x14ac:dyDescent="0.4">
      <c r="A39" s="73" t="s">
        <v>66</v>
      </c>
      <c r="B39" s="218">
        <v>1</v>
      </c>
      <c r="C39" s="83">
        <v>2</v>
      </c>
      <c r="D39" s="84">
        <v>85416890</v>
      </c>
      <c r="E39" s="85">
        <f>IF(ISBLANK(D39),"-",$D$48/$D$45*D39)</f>
        <v>110107496.5375572</v>
      </c>
      <c r="F39" s="84">
        <v>89938878</v>
      </c>
      <c r="G39" s="86">
        <f>IF(ISBLANK(F39),"-",$D$48/$F$45*F39)</f>
        <v>111318388.58018866</v>
      </c>
    </row>
    <row r="40" spans="1:7" ht="26.25" customHeight="1" x14ac:dyDescent="0.4">
      <c r="A40" s="73" t="s">
        <v>67</v>
      </c>
      <c r="B40" s="218">
        <v>1</v>
      </c>
      <c r="C40" s="83">
        <v>3</v>
      </c>
      <c r="D40" s="84">
        <v>85704186</v>
      </c>
      <c r="E40" s="85">
        <f>IF(ISBLANK(D40),"-",$D$48/$D$45*D40)</f>
        <v>110477838.32037385</v>
      </c>
      <c r="F40" s="84">
        <v>89752801</v>
      </c>
      <c r="G40" s="86">
        <f>IF(ISBLANK(F40),"-",$D$48/$F$45*F40)</f>
        <v>111088078.92709474</v>
      </c>
    </row>
    <row r="41" spans="1:7" ht="26.25" customHeight="1" x14ac:dyDescent="0.4">
      <c r="A41" s="73" t="s">
        <v>68</v>
      </c>
      <c r="B41" s="218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</row>
    <row r="42" spans="1:7" ht="27" customHeight="1" thickBot="1" x14ac:dyDescent="0.45">
      <c r="A42" s="73" t="s">
        <v>69</v>
      </c>
      <c r="B42" s="218">
        <v>1</v>
      </c>
      <c r="C42" s="91" t="s">
        <v>70</v>
      </c>
      <c r="D42" s="93">
        <f>AVERAGE(D38:D41)</f>
        <v>85513896.333333328</v>
      </c>
      <c r="E42" s="92">
        <f>AVERAGE(E38:E41)</f>
        <v>110232543.52196063</v>
      </c>
      <c r="F42" s="93">
        <f>AVERAGE(F38:F41)</f>
        <v>89692325.666666672</v>
      </c>
      <c r="G42" s="94">
        <f>AVERAGE(G38:G41)</f>
        <v>111013227.90821148</v>
      </c>
    </row>
    <row r="43" spans="1:7" ht="26.25" customHeight="1" x14ac:dyDescent="0.4">
      <c r="A43" s="73" t="s">
        <v>71</v>
      </c>
      <c r="B43" s="218">
        <v>1</v>
      </c>
      <c r="C43" s="156" t="s">
        <v>72</v>
      </c>
      <c r="D43" s="97">
        <v>23.14</v>
      </c>
      <c r="E43" s="70"/>
      <c r="F43" s="97">
        <v>24.1</v>
      </c>
      <c r="G43" s="70"/>
    </row>
    <row r="44" spans="1:7" ht="26.25" customHeight="1" x14ac:dyDescent="0.4">
      <c r="A44" s="73" t="s">
        <v>73</v>
      </c>
      <c r="B44" s="218">
        <v>1</v>
      </c>
      <c r="C44" s="157" t="s">
        <v>74</v>
      </c>
      <c r="D44" s="101">
        <f>D43*$B$34</f>
        <v>19.082427120625411</v>
      </c>
      <c r="E44" s="100"/>
      <c r="F44" s="101">
        <f>F43*$B$34</f>
        <v>19.874092204281435</v>
      </c>
      <c r="G44" s="70"/>
    </row>
    <row r="45" spans="1:7" ht="19.5" customHeight="1" thickBot="1" x14ac:dyDescent="0.35">
      <c r="A45" s="73" t="s">
        <v>75</v>
      </c>
      <c r="B45" s="219">
        <f>(B44/B43)*(B42/B41)*(B40/B39)*(B38/B37)*B36</f>
        <v>500</v>
      </c>
      <c r="C45" s="157" t="s">
        <v>76</v>
      </c>
      <c r="D45" s="104">
        <f>D44*$B$30/100</f>
        <v>19.006097412142907</v>
      </c>
      <c r="E45" s="102"/>
      <c r="F45" s="104">
        <f>F44*$B$30/100</f>
        <v>19.794595835464307</v>
      </c>
      <c r="G45" s="70"/>
    </row>
    <row r="46" spans="1:7" ht="19.5" customHeight="1" thickBot="1" x14ac:dyDescent="0.35">
      <c r="A46" s="346" t="s">
        <v>77</v>
      </c>
      <c r="B46" s="347"/>
      <c r="C46" s="157" t="s">
        <v>78</v>
      </c>
      <c r="D46" s="101">
        <f>D45/$B$45</f>
        <v>3.8012194824285812E-2</v>
      </c>
      <c r="E46" s="102"/>
      <c r="F46" s="105">
        <f>F45/$B$45</f>
        <v>3.9589191670928614E-2</v>
      </c>
      <c r="G46" s="70"/>
    </row>
    <row r="47" spans="1:7" ht="27" customHeight="1" thickBot="1" x14ac:dyDescent="0.45">
      <c r="A47" s="348"/>
      <c r="B47" s="349"/>
      <c r="C47" s="161" t="s">
        <v>79</v>
      </c>
      <c r="D47" s="220">
        <v>4.9000000000000002E-2</v>
      </c>
      <c r="E47" s="70"/>
      <c r="F47" s="165"/>
      <c r="G47" s="70"/>
    </row>
    <row r="48" spans="1:7" ht="18.75" customHeight="1" x14ac:dyDescent="0.3">
      <c r="A48" s="70"/>
      <c r="B48" s="70"/>
      <c r="C48" s="164" t="s">
        <v>80</v>
      </c>
      <c r="D48" s="104">
        <f>D47*$B$45</f>
        <v>24.5</v>
      </c>
      <c r="E48" s="70"/>
      <c r="F48" s="165"/>
      <c r="G48" s="70"/>
    </row>
    <row r="49" spans="1:7" ht="19.5" customHeight="1" thickBot="1" x14ac:dyDescent="0.35">
      <c r="A49" s="70"/>
      <c r="B49" s="70"/>
      <c r="C49" s="57" t="s">
        <v>81</v>
      </c>
      <c r="D49" s="167">
        <f>D48/B34</f>
        <v>29.709533091166829</v>
      </c>
      <c r="E49" s="70"/>
      <c r="F49" s="165"/>
      <c r="G49" s="70"/>
    </row>
    <row r="50" spans="1:7" ht="18.75" customHeight="1" x14ac:dyDescent="0.3">
      <c r="A50" s="70"/>
      <c r="B50" s="70"/>
      <c r="C50" s="71" t="s">
        <v>82</v>
      </c>
      <c r="D50" s="168">
        <f>AVERAGE(E38:E41,G38:G41)</f>
        <v>110622885.71508606</v>
      </c>
      <c r="E50" s="70"/>
      <c r="F50" s="169"/>
      <c r="G50" s="70"/>
    </row>
    <row r="51" spans="1:7" ht="18.75" customHeight="1" x14ac:dyDescent="0.3">
      <c r="A51" s="70"/>
      <c r="B51" s="70"/>
      <c r="C51" s="73" t="s">
        <v>83</v>
      </c>
      <c r="D51" s="112">
        <f>STDEV(E38:E41,G38:G41)/D50</f>
        <v>4.5155239239820606E-3</v>
      </c>
      <c r="E51" s="70"/>
      <c r="F51" s="169"/>
      <c r="G51" s="70"/>
    </row>
    <row r="52" spans="1:7" ht="19.5" customHeight="1" thickBot="1" x14ac:dyDescent="0.35">
      <c r="A52" s="70"/>
      <c r="B52" s="70"/>
      <c r="C52" s="131" t="s">
        <v>20</v>
      </c>
      <c r="D52" s="170">
        <f>COUNT(E38:E41,G38:G41)</f>
        <v>6</v>
      </c>
      <c r="E52" s="70"/>
      <c r="F52" s="169"/>
      <c r="G52" s="70"/>
    </row>
    <row r="53" spans="1:7" ht="18.75" customHeight="1" x14ac:dyDescent="0.3">
      <c r="A53" s="70"/>
      <c r="B53" s="70"/>
      <c r="C53" s="70"/>
      <c r="D53" s="70"/>
      <c r="E53" s="70"/>
      <c r="F53" s="70"/>
      <c r="G53" s="70"/>
    </row>
    <row r="54" spans="1:7" ht="18.75" customHeight="1" x14ac:dyDescent="0.3">
      <c r="A54" s="55" t="s">
        <v>1</v>
      </c>
      <c r="B54" s="114" t="s">
        <v>84</v>
      </c>
      <c r="C54" s="70"/>
      <c r="D54" s="70"/>
      <c r="E54" s="70"/>
      <c r="F54" s="70"/>
      <c r="G54" s="70"/>
    </row>
    <row r="55" spans="1:7" ht="18.75" customHeight="1" x14ac:dyDescent="0.3">
      <c r="A55" s="70" t="s">
        <v>85</v>
      </c>
      <c r="B55" s="115" t="str">
        <f>Dxazosin!B55</f>
        <v>Each tablet contains Doxazosin 2 mg</v>
      </c>
      <c r="C55" s="70"/>
      <c r="D55" s="70"/>
      <c r="E55" s="70"/>
      <c r="F55" s="70"/>
      <c r="G55" s="70"/>
    </row>
    <row r="56" spans="1:7" ht="26.25" customHeight="1" x14ac:dyDescent="0.4">
      <c r="A56" s="115" t="s">
        <v>147</v>
      </c>
      <c r="B56" s="58">
        <v>2</v>
      </c>
      <c r="C56" s="70" t="str">
        <f>B20</f>
        <v xml:space="preserve">Doxazosin </v>
      </c>
      <c r="D56" s="70"/>
      <c r="E56" s="70"/>
      <c r="F56" s="70"/>
      <c r="G56" s="70"/>
    </row>
    <row r="57" spans="1:7" ht="17.25" customHeight="1" thickBot="1" x14ac:dyDescent="0.35">
      <c r="A57" s="221"/>
      <c r="B57" s="221"/>
      <c r="C57" s="221"/>
      <c r="D57" s="222"/>
      <c r="E57" s="222"/>
      <c r="F57" s="222"/>
      <c r="G57" s="222"/>
    </row>
    <row r="58" spans="1:7" ht="57.75" customHeight="1" x14ac:dyDescent="0.4">
      <c r="A58" s="71" t="s">
        <v>88</v>
      </c>
      <c r="B58" s="217">
        <v>50</v>
      </c>
      <c r="C58" s="223" t="s">
        <v>89</v>
      </c>
      <c r="D58" s="224" t="s">
        <v>90</v>
      </c>
      <c r="E58" s="225" t="s">
        <v>91</v>
      </c>
      <c r="F58" s="226" t="s">
        <v>92</v>
      </c>
      <c r="G58" s="227" t="s">
        <v>93</v>
      </c>
    </row>
    <row r="59" spans="1:7" ht="26.25" customHeight="1" x14ac:dyDescent="0.4">
      <c r="A59" s="73" t="s">
        <v>61</v>
      </c>
      <c r="B59" s="218">
        <v>1</v>
      </c>
      <c r="C59" s="228">
        <v>1</v>
      </c>
      <c r="D59" s="374">
        <v>90823367</v>
      </c>
      <c r="E59" s="229">
        <f t="shared" ref="E59:E68" si="0">IF(ISBLANK(D59),"-",D59/$D$50*$D$47*$B$67)</f>
        <v>2.0114938035796919</v>
      </c>
      <c r="F59" s="230">
        <f>IF(ISBLANK(D59),"-",E59/$E$70*100)</f>
        <v>102.15698524878914</v>
      </c>
      <c r="G59" s="231">
        <f>IF(ISBLANK(D59),"-",E59/$B$56*100)</f>
        <v>100.5746901789846</v>
      </c>
    </row>
    <row r="60" spans="1:7" ht="26.25" customHeight="1" x14ac:dyDescent="0.4">
      <c r="A60" s="73" t="s">
        <v>65</v>
      </c>
      <c r="B60" s="218">
        <v>1</v>
      </c>
      <c r="C60" s="123">
        <v>2</v>
      </c>
      <c r="D60" s="375">
        <v>91705276</v>
      </c>
      <c r="E60" s="232">
        <f t="shared" si="0"/>
        <v>2.0310257208320128</v>
      </c>
      <c r="F60" s="233">
        <f t="shared" ref="F60:F68" si="1">IF(ISBLANK(D60),"-",E60/$E$70*100)</f>
        <v>103.14894544229061</v>
      </c>
      <c r="G60" s="202">
        <f t="shared" ref="G60:G68" si="2">IF(ISBLANK(D60),"-",E60/$B$56*100)</f>
        <v>101.55128604160065</v>
      </c>
    </row>
    <row r="61" spans="1:7" ht="26.25" customHeight="1" x14ac:dyDescent="0.4">
      <c r="A61" s="73" t="s">
        <v>66</v>
      </c>
      <c r="B61" s="218">
        <v>1</v>
      </c>
      <c r="C61" s="123">
        <v>3</v>
      </c>
      <c r="D61" s="375">
        <v>85512883</v>
      </c>
      <c r="E61" s="232">
        <f t="shared" si="0"/>
        <v>1.8938808366434505</v>
      </c>
      <c r="F61" s="233">
        <f t="shared" si="1"/>
        <v>96.183819382212832</v>
      </c>
      <c r="G61" s="202">
        <f t="shared" si="2"/>
        <v>94.69404183217253</v>
      </c>
    </row>
    <row r="62" spans="1:7" ht="26.25" customHeight="1" x14ac:dyDescent="0.4">
      <c r="A62" s="73" t="s">
        <v>67</v>
      </c>
      <c r="B62" s="218">
        <v>1</v>
      </c>
      <c r="C62" s="123">
        <v>4</v>
      </c>
      <c r="D62" s="375">
        <v>87966598</v>
      </c>
      <c r="E62" s="232">
        <f t="shared" si="0"/>
        <v>1.9482240379723614</v>
      </c>
      <c r="F62" s="233">
        <f t="shared" si="1"/>
        <v>98.943727270892339</v>
      </c>
      <c r="G62" s="202">
        <f t="shared" si="2"/>
        <v>97.411201898618074</v>
      </c>
    </row>
    <row r="63" spans="1:7" ht="26.25" customHeight="1" x14ac:dyDescent="0.4">
      <c r="A63" s="73" t="s">
        <v>68</v>
      </c>
      <c r="B63" s="218">
        <v>1</v>
      </c>
      <c r="C63" s="123">
        <v>5</v>
      </c>
      <c r="D63" s="375">
        <v>88014314</v>
      </c>
      <c r="E63" s="232">
        <f t="shared" si="0"/>
        <v>1.9492808192996998</v>
      </c>
      <c r="F63" s="233">
        <f t="shared" si="1"/>
        <v>98.997397629844457</v>
      </c>
      <c r="G63" s="202">
        <f t="shared" si="2"/>
        <v>97.464040964984989</v>
      </c>
    </row>
    <row r="64" spans="1:7" ht="26.25" customHeight="1" x14ac:dyDescent="0.4">
      <c r="A64" s="73" t="s">
        <v>69</v>
      </c>
      <c r="B64" s="218">
        <v>1</v>
      </c>
      <c r="C64" s="123">
        <v>6</v>
      </c>
      <c r="D64" s="375">
        <v>84974109</v>
      </c>
      <c r="E64" s="232">
        <f t="shared" si="0"/>
        <v>1.8819484386458092</v>
      </c>
      <c r="F64" s="233">
        <f t="shared" si="1"/>
        <v>95.577813137471537</v>
      </c>
      <c r="G64" s="202">
        <f t="shared" si="2"/>
        <v>94.097421932290459</v>
      </c>
    </row>
    <row r="65" spans="1:7" ht="26.25" customHeight="1" x14ac:dyDescent="0.4">
      <c r="A65" s="73" t="s">
        <v>71</v>
      </c>
      <c r="B65" s="218">
        <v>1</v>
      </c>
      <c r="C65" s="123">
        <v>7</v>
      </c>
      <c r="D65" s="375">
        <v>91768182</v>
      </c>
      <c r="E65" s="232">
        <f t="shared" si="0"/>
        <v>2.0324189198884621</v>
      </c>
      <c r="F65" s="233">
        <f t="shared" si="1"/>
        <v>103.2197013229227</v>
      </c>
      <c r="G65" s="202">
        <f t="shared" si="2"/>
        <v>101.62094599442311</v>
      </c>
    </row>
    <row r="66" spans="1:7" ht="26.25" customHeight="1" x14ac:dyDescent="0.4">
      <c r="A66" s="73" t="s">
        <v>73</v>
      </c>
      <c r="B66" s="218">
        <v>1</v>
      </c>
      <c r="C66" s="123">
        <v>8</v>
      </c>
      <c r="D66" s="375">
        <v>89455541</v>
      </c>
      <c r="E66" s="232">
        <f t="shared" si="0"/>
        <v>1.9812001290083099</v>
      </c>
      <c r="F66" s="233">
        <f t="shared" si="1"/>
        <v>100.61847170188538</v>
      </c>
      <c r="G66" s="202">
        <f t="shared" si="2"/>
        <v>99.0600064504155</v>
      </c>
    </row>
    <row r="67" spans="1:7" ht="27" customHeight="1" thickBot="1" x14ac:dyDescent="0.45">
      <c r="A67" s="73" t="s">
        <v>75</v>
      </c>
      <c r="B67" s="219">
        <f>(B66/B65)*(B64/B63)*(B62/B61)*(B60/B59)*B58</f>
        <v>50</v>
      </c>
      <c r="C67" s="123">
        <v>9</v>
      </c>
      <c r="D67" s="375">
        <v>90466716</v>
      </c>
      <c r="E67" s="232">
        <f t="shared" si="0"/>
        <v>2.0035949412027825</v>
      </c>
      <c r="F67" s="233">
        <f t="shared" si="1"/>
        <v>101.75582867257491</v>
      </c>
      <c r="G67" s="202">
        <f t="shared" si="2"/>
        <v>100.17974706013912</v>
      </c>
    </row>
    <row r="68" spans="1:7" ht="27" customHeight="1" thickBot="1" x14ac:dyDescent="0.45">
      <c r="A68" s="346" t="s">
        <v>77</v>
      </c>
      <c r="B68" s="363"/>
      <c r="C68" s="125">
        <v>10</v>
      </c>
      <c r="D68" s="376">
        <v>88369859</v>
      </c>
      <c r="E68" s="234">
        <f t="shared" si="0"/>
        <v>1.9571551867451804</v>
      </c>
      <c r="F68" s="235">
        <f t="shared" si="1"/>
        <v>99.397310191116063</v>
      </c>
      <c r="G68" s="236">
        <f t="shared" si="2"/>
        <v>97.857759337259026</v>
      </c>
    </row>
    <row r="69" spans="1:7" ht="19.5" customHeight="1" thickBot="1" x14ac:dyDescent="0.35">
      <c r="A69" s="348"/>
      <c r="B69" s="364"/>
      <c r="C69" s="123"/>
      <c r="D69" s="102"/>
      <c r="E69" s="70"/>
      <c r="F69" s="222"/>
      <c r="G69" s="237"/>
    </row>
    <row r="70" spans="1:7" ht="26.25" customHeight="1" x14ac:dyDescent="0.4">
      <c r="A70" s="222"/>
      <c r="B70" s="222"/>
      <c r="C70" s="123" t="s">
        <v>94</v>
      </c>
      <c r="D70" s="238"/>
      <c r="E70" s="239">
        <f>AVERAGE(E59:E68)</f>
        <v>1.9690222833817761</v>
      </c>
      <c r="F70" s="239">
        <f>AVERAGE(F59:F68)</f>
        <v>100</v>
      </c>
      <c r="G70" s="240">
        <f>AVERAGE(G59:G68)</f>
        <v>98.451114169088797</v>
      </c>
    </row>
    <row r="71" spans="1:7" ht="26.25" customHeight="1" x14ac:dyDescent="0.4">
      <c r="A71" s="222"/>
      <c r="B71" s="222"/>
      <c r="C71" s="123"/>
      <c r="D71" s="238"/>
      <c r="E71" s="241">
        <f>STDEV(E59:E68)/E70</f>
        <v>2.687491409715272E-2</v>
      </c>
      <c r="F71" s="241">
        <f>STDEV(F59:F68)/F70</f>
        <v>2.6874914097152744E-2</v>
      </c>
      <c r="G71" s="207">
        <f>STDEV(G59:G68)/G70</f>
        <v>2.687491409715273E-2</v>
      </c>
    </row>
    <row r="72" spans="1:7" ht="27" customHeight="1" thickBot="1" x14ac:dyDescent="0.45">
      <c r="A72" s="222"/>
      <c r="B72" s="222"/>
      <c r="C72" s="125"/>
      <c r="D72" s="242"/>
      <c r="E72" s="243">
        <f>COUNT(E59:E68)</f>
        <v>10</v>
      </c>
      <c r="F72" s="243">
        <f>COUNT(F59:F68)</f>
        <v>10</v>
      </c>
      <c r="G72" s="244">
        <f>COUNT(G59:G68)</f>
        <v>10</v>
      </c>
    </row>
    <row r="73" spans="1:7" ht="18.75" customHeight="1" x14ac:dyDescent="0.3">
      <c r="A73" s="222"/>
      <c r="B73" s="70"/>
      <c r="C73" s="70"/>
      <c r="D73" s="100"/>
      <c r="E73" s="238"/>
      <c r="F73" s="70"/>
      <c r="G73" s="245"/>
    </row>
    <row r="74" spans="1:7" ht="18.75" customHeight="1" x14ac:dyDescent="0.3">
      <c r="A74" s="56" t="s">
        <v>95</v>
      </c>
      <c r="B74" s="57" t="s">
        <v>96</v>
      </c>
      <c r="C74" s="362" t="str">
        <f>B20</f>
        <v xml:space="preserve">Doxazosin </v>
      </c>
      <c r="D74" s="362"/>
      <c r="E74" s="70" t="s">
        <v>97</v>
      </c>
      <c r="F74" s="70"/>
      <c r="G74" s="246">
        <f>G70</f>
        <v>98.451114169088797</v>
      </c>
    </row>
    <row r="75" spans="1:7" ht="18.75" customHeight="1" x14ac:dyDescent="0.3">
      <c r="A75" s="56"/>
      <c r="B75" s="57"/>
      <c r="C75" s="61"/>
      <c r="D75" s="61"/>
      <c r="E75" s="70"/>
      <c r="F75" s="70"/>
      <c r="G75" s="247"/>
    </row>
    <row r="76" spans="1:7" ht="18.75" customHeight="1" x14ac:dyDescent="0.3">
      <c r="A76" s="55" t="s">
        <v>1</v>
      </c>
      <c r="B76" s="149" t="s">
        <v>98</v>
      </c>
      <c r="C76" s="70"/>
      <c r="D76" s="70"/>
      <c r="E76" s="70"/>
      <c r="F76" s="70"/>
      <c r="G76" s="222"/>
    </row>
    <row r="77" spans="1:7" ht="18.75" customHeight="1" x14ac:dyDescent="0.3">
      <c r="A77" s="55"/>
      <c r="B77" s="114"/>
      <c r="C77" s="70"/>
      <c r="D77" s="70"/>
      <c r="E77" s="70"/>
      <c r="F77" s="70"/>
      <c r="G77" s="222"/>
    </row>
    <row r="78" spans="1:7" ht="18.75" customHeight="1" x14ac:dyDescent="0.3">
      <c r="A78" s="222"/>
      <c r="B78" s="366" t="s">
        <v>99</v>
      </c>
      <c r="C78" s="367"/>
      <c r="D78" s="70"/>
      <c r="E78" s="222"/>
      <c r="F78" s="222"/>
      <c r="G78" s="222"/>
    </row>
    <row r="79" spans="1:7" ht="18.75" customHeight="1" x14ac:dyDescent="0.3">
      <c r="A79" s="222"/>
      <c r="B79" s="248" t="s">
        <v>43</v>
      </c>
      <c r="C79" s="249">
        <f>G70</f>
        <v>98.451114169088797</v>
      </c>
      <c r="D79" s="70"/>
      <c r="E79" s="222"/>
      <c r="F79" s="222"/>
      <c r="G79" s="222"/>
    </row>
    <row r="80" spans="1:7" ht="26.25" customHeight="1" x14ac:dyDescent="0.4">
      <c r="A80" s="222"/>
      <c r="B80" s="248" t="s">
        <v>100</v>
      </c>
      <c r="C80" s="250">
        <v>2.4</v>
      </c>
      <c r="D80" s="70"/>
      <c r="E80" s="222"/>
      <c r="F80" s="222"/>
      <c r="G80" s="222"/>
    </row>
    <row r="81" spans="1:7" ht="18.75" customHeight="1" x14ac:dyDescent="0.3">
      <c r="A81" s="222"/>
      <c r="B81" s="248" t="s">
        <v>101</v>
      </c>
      <c r="C81" s="249">
        <f>STDEV(G59:G68)</f>
        <v>2.6458652360632375</v>
      </c>
      <c r="D81" s="70"/>
      <c r="E81" s="222"/>
      <c r="F81" s="222"/>
      <c r="G81" s="222"/>
    </row>
    <row r="82" spans="1:7" ht="18.75" customHeight="1" x14ac:dyDescent="0.3">
      <c r="A82" s="222"/>
      <c r="B82" s="248" t="s">
        <v>102</v>
      </c>
      <c r="C82" s="249">
        <f>IF(OR(G70&lt;98.5,G70&gt;101.5),(IF(98.5&gt;G70,98.5,101.5)),C79)</f>
        <v>98.5</v>
      </c>
      <c r="D82" s="70"/>
      <c r="E82" s="222"/>
      <c r="F82" s="222"/>
      <c r="G82" s="222"/>
    </row>
    <row r="83" spans="1:7" ht="18.75" customHeight="1" x14ac:dyDescent="0.3">
      <c r="A83" s="222"/>
      <c r="B83" s="248" t="s">
        <v>103</v>
      </c>
      <c r="C83" s="251">
        <f>ABS(C82-C79)+(C80*C81)</f>
        <v>6.3989623974629728</v>
      </c>
      <c r="D83" s="70"/>
      <c r="E83" s="222"/>
      <c r="F83" s="222"/>
      <c r="G83" s="222"/>
    </row>
    <row r="84" spans="1:7" ht="18.75" customHeight="1" x14ac:dyDescent="0.3">
      <c r="A84" s="115"/>
      <c r="B84" s="252"/>
      <c r="C84" s="70"/>
      <c r="D84" s="70"/>
      <c r="E84" s="70"/>
      <c r="F84" s="70"/>
      <c r="G84" s="70"/>
    </row>
    <row r="85" spans="1:7" ht="18.75" customHeight="1" x14ac:dyDescent="0.3">
      <c r="A85" s="149" t="s">
        <v>104</v>
      </c>
      <c r="B85" s="149" t="s">
        <v>105</v>
      </c>
      <c r="C85" s="70"/>
      <c r="D85" s="70"/>
      <c r="E85" s="70"/>
      <c r="F85" s="70"/>
      <c r="G85" s="70"/>
    </row>
    <row r="86" spans="1:7" ht="18.75" customHeight="1" x14ac:dyDescent="0.3">
      <c r="A86" s="149"/>
      <c r="B86" s="149"/>
      <c r="C86" s="70"/>
      <c r="D86" s="70"/>
      <c r="E86" s="70"/>
      <c r="F86" s="70"/>
      <c r="G86" s="70"/>
    </row>
    <row r="87" spans="1:7" ht="26.25" customHeight="1" x14ac:dyDescent="0.4">
      <c r="A87" s="56" t="s">
        <v>4</v>
      </c>
      <c r="B87" s="357"/>
      <c r="C87" s="357"/>
      <c r="D87" s="70"/>
      <c r="E87" s="70"/>
      <c r="F87" s="70"/>
      <c r="G87" s="70"/>
    </row>
    <row r="88" spans="1:7" ht="26.25" customHeight="1" x14ac:dyDescent="0.4">
      <c r="A88" s="57" t="s">
        <v>48</v>
      </c>
      <c r="B88" s="338"/>
      <c r="C88" s="338"/>
      <c r="D88" s="70"/>
      <c r="E88" s="70"/>
      <c r="F88" s="70"/>
      <c r="G88" s="70"/>
    </row>
    <row r="89" spans="1:7" ht="27" customHeight="1" thickBot="1" x14ac:dyDescent="0.45">
      <c r="A89" s="57" t="s">
        <v>6</v>
      </c>
      <c r="B89" s="58">
        <f>B32</f>
        <v>547.48</v>
      </c>
      <c r="C89" s="70"/>
      <c r="D89" s="70"/>
      <c r="E89" s="70"/>
      <c r="F89" s="70"/>
      <c r="G89" s="70"/>
    </row>
    <row r="90" spans="1:7" ht="27" customHeight="1" thickBot="1" x14ac:dyDescent="0.45">
      <c r="A90" s="57" t="s">
        <v>49</v>
      </c>
      <c r="B90" s="58">
        <f>B33</f>
        <v>0</v>
      </c>
      <c r="C90" s="339" t="s">
        <v>106</v>
      </c>
      <c r="D90" s="340"/>
      <c r="E90" s="340"/>
      <c r="F90" s="340"/>
      <c r="G90" s="341"/>
    </row>
    <row r="91" spans="1:7" ht="18.75" customHeight="1" x14ac:dyDescent="0.3">
      <c r="A91" s="57" t="s">
        <v>51</v>
      </c>
      <c r="B91" s="61">
        <f>B89-B90</f>
        <v>547.48</v>
      </c>
      <c r="C91" s="62"/>
      <c r="D91" s="62"/>
      <c r="E91" s="62"/>
      <c r="F91" s="62"/>
      <c r="G91" s="63"/>
    </row>
    <row r="92" spans="1:7" ht="19.5" customHeight="1" thickBot="1" x14ac:dyDescent="0.35">
      <c r="A92" s="57"/>
      <c r="B92" s="61"/>
      <c r="C92" s="62"/>
      <c r="D92" s="62"/>
      <c r="E92" s="62"/>
      <c r="F92" s="62"/>
      <c r="G92" s="63"/>
    </row>
    <row r="93" spans="1:7" ht="27" customHeight="1" thickBot="1" x14ac:dyDescent="0.45">
      <c r="A93" s="57" t="s">
        <v>52</v>
      </c>
      <c r="B93" s="64">
        <v>1</v>
      </c>
      <c r="C93" s="327" t="s">
        <v>107</v>
      </c>
      <c r="D93" s="328"/>
      <c r="E93" s="328"/>
      <c r="F93" s="328"/>
      <c r="G93" s="328"/>
    </row>
    <row r="94" spans="1:7" ht="27" customHeight="1" thickBot="1" x14ac:dyDescent="0.45">
      <c r="A94" s="57" t="s">
        <v>54</v>
      </c>
      <c r="B94" s="64">
        <v>1</v>
      </c>
      <c r="C94" s="327" t="s">
        <v>108</v>
      </c>
      <c r="D94" s="328"/>
      <c r="E94" s="328"/>
      <c r="F94" s="328"/>
      <c r="G94" s="328"/>
    </row>
    <row r="95" spans="1:7" ht="18.75" customHeight="1" x14ac:dyDescent="0.3">
      <c r="A95" s="57"/>
      <c r="B95" s="67"/>
      <c r="C95" s="68"/>
      <c r="D95" s="68"/>
      <c r="E95" s="68"/>
      <c r="F95" s="68"/>
      <c r="G95" s="68"/>
    </row>
    <row r="96" spans="1:7" ht="18.75" customHeight="1" x14ac:dyDescent="0.3">
      <c r="A96" s="57" t="s">
        <v>56</v>
      </c>
      <c r="B96" s="69">
        <f>B93/B94</f>
        <v>1</v>
      </c>
      <c r="C96" s="70" t="s">
        <v>57</v>
      </c>
      <c r="D96" s="70"/>
      <c r="E96" s="70"/>
      <c r="F96" s="70"/>
      <c r="G96" s="70"/>
    </row>
    <row r="97" spans="1:7" ht="19.5" customHeight="1" thickBot="1" x14ac:dyDescent="0.35">
      <c r="A97" s="149"/>
      <c r="B97" s="149"/>
      <c r="C97" s="70"/>
      <c r="D97" s="70"/>
      <c r="E97" s="70"/>
      <c r="F97" s="70"/>
      <c r="G97" s="70"/>
    </row>
    <row r="98" spans="1:7" ht="27" customHeight="1" thickBot="1" x14ac:dyDescent="0.45">
      <c r="A98" s="71" t="s">
        <v>58</v>
      </c>
      <c r="B98" s="72">
        <v>1</v>
      </c>
      <c r="C98" s="70"/>
      <c r="D98" s="179" t="s">
        <v>59</v>
      </c>
      <c r="E98" s="180"/>
      <c r="F98" s="342" t="s">
        <v>60</v>
      </c>
      <c r="G98" s="344"/>
    </row>
    <row r="99" spans="1:7" ht="26.25" customHeight="1" x14ac:dyDescent="0.4">
      <c r="A99" s="73" t="s">
        <v>61</v>
      </c>
      <c r="B99" s="74">
        <v>1</v>
      </c>
      <c r="C99" s="75" t="s">
        <v>62</v>
      </c>
      <c r="D99" s="76" t="s">
        <v>63</v>
      </c>
      <c r="E99" s="77" t="s">
        <v>64</v>
      </c>
      <c r="F99" s="76" t="s">
        <v>63</v>
      </c>
      <c r="G99" s="78" t="s">
        <v>64</v>
      </c>
    </row>
    <row r="100" spans="1:7" ht="26.25" customHeight="1" x14ac:dyDescent="0.4">
      <c r="A100" s="73" t="s">
        <v>65</v>
      </c>
      <c r="B100" s="74">
        <v>1</v>
      </c>
      <c r="C100" s="79">
        <v>1</v>
      </c>
      <c r="D100" s="80"/>
      <c r="E100" s="253" t="str">
        <f>IF(ISBLANK(D100),"-",$D$110/$D$107*D100)</f>
        <v>-</v>
      </c>
      <c r="F100" s="254"/>
      <c r="G100" s="82" t="str">
        <f>IF(ISBLANK(F100),"-",$D$110/$F$107*F100)</f>
        <v>-</v>
      </c>
    </row>
    <row r="101" spans="1:7" ht="26.25" customHeight="1" x14ac:dyDescent="0.4">
      <c r="A101" s="73" t="s">
        <v>66</v>
      </c>
      <c r="B101" s="74">
        <v>1</v>
      </c>
      <c r="C101" s="83">
        <v>2</v>
      </c>
      <c r="D101" s="84"/>
      <c r="E101" s="255" t="str">
        <f>IF(ISBLANK(D101),"-",$D$110/$D$107*D101)</f>
        <v>-</v>
      </c>
      <c r="F101" s="58"/>
      <c r="G101" s="86" t="str">
        <f>IF(ISBLANK(F101),"-",$D$110/$F$107*F101)</f>
        <v>-</v>
      </c>
    </row>
    <row r="102" spans="1:7" ht="26.25" customHeight="1" x14ac:dyDescent="0.4">
      <c r="A102" s="73" t="s">
        <v>67</v>
      </c>
      <c r="B102" s="74">
        <v>1</v>
      </c>
      <c r="C102" s="83">
        <v>3</v>
      </c>
      <c r="D102" s="84"/>
      <c r="E102" s="255" t="str">
        <f>IF(ISBLANK(D102),"-",$D$110/$D$107*D102)</f>
        <v>-</v>
      </c>
      <c r="F102" s="256"/>
      <c r="G102" s="86" t="str">
        <f>IF(ISBLANK(F102),"-",$D$110/$F$107*F102)</f>
        <v>-</v>
      </c>
    </row>
    <row r="103" spans="1:7" ht="26.25" customHeight="1" x14ac:dyDescent="0.4">
      <c r="A103" s="73" t="s">
        <v>68</v>
      </c>
      <c r="B103" s="74">
        <v>1</v>
      </c>
      <c r="C103" s="87">
        <v>4</v>
      </c>
      <c r="D103" s="88"/>
      <c r="E103" s="257" t="str">
        <f>IF(ISBLANK(D103),"-",$D$110/$D$107*D103)</f>
        <v>-</v>
      </c>
      <c r="F103" s="258"/>
      <c r="G103" s="90" t="str">
        <f>IF(ISBLANK(F103),"-",$D$110/$F$107*F103)</f>
        <v>-</v>
      </c>
    </row>
    <row r="104" spans="1:7" ht="27" customHeight="1" thickBot="1" x14ac:dyDescent="0.45">
      <c r="A104" s="73" t="s">
        <v>69</v>
      </c>
      <c r="B104" s="74">
        <v>1</v>
      </c>
      <c r="C104" s="91" t="s">
        <v>70</v>
      </c>
      <c r="D104" s="259" t="e">
        <f>AVERAGE(D100:D103)</f>
        <v>#DIV/0!</v>
      </c>
      <c r="E104" s="92" t="e">
        <f>AVERAGE(E100:E103)</f>
        <v>#DIV/0!</v>
      </c>
      <c r="F104" s="259" t="e">
        <f>AVERAGE(F100:F103)</f>
        <v>#DIV/0!</v>
      </c>
      <c r="G104" s="185" t="e">
        <f>AVERAGE(G100:G103)</f>
        <v>#DIV/0!</v>
      </c>
    </row>
    <row r="105" spans="1:7" ht="26.25" customHeight="1" x14ac:dyDescent="0.4">
      <c r="A105" s="73" t="s">
        <v>71</v>
      </c>
      <c r="B105" s="74">
        <v>1</v>
      </c>
      <c r="C105" s="156" t="s">
        <v>72</v>
      </c>
      <c r="D105" s="96"/>
      <c r="E105" s="70"/>
      <c r="F105" s="97"/>
      <c r="G105" s="70"/>
    </row>
    <row r="106" spans="1:7" ht="26.25" customHeight="1" x14ac:dyDescent="0.4">
      <c r="A106" s="73" t="s">
        <v>73</v>
      </c>
      <c r="B106" s="74">
        <v>1</v>
      </c>
      <c r="C106" s="157" t="s">
        <v>74</v>
      </c>
      <c r="D106" s="99">
        <f>D105*$B$96</f>
        <v>0</v>
      </c>
      <c r="E106" s="100"/>
      <c r="F106" s="101">
        <f>F105*$B$96</f>
        <v>0</v>
      </c>
      <c r="G106" s="70"/>
    </row>
    <row r="107" spans="1:7" ht="19.5" customHeight="1" thickBot="1" x14ac:dyDescent="0.35">
      <c r="A107" s="73" t="s">
        <v>75</v>
      </c>
      <c r="B107" s="83">
        <f>(B106/B105)*(B104/B103)*(B102/B101)*(B100/B99)*B98</f>
        <v>1</v>
      </c>
      <c r="C107" s="157" t="s">
        <v>76</v>
      </c>
      <c r="D107" s="103">
        <f>D106*$B$91/100</f>
        <v>0</v>
      </c>
      <c r="E107" s="102"/>
      <c r="F107" s="104">
        <f>F106*$B$91/100</f>
        <v>0</v>
      </c>
      <c r="G107" s="70"/>
    </row>
    <row r="108" spans="1:7" ht="19.5" customHeight="1" thickBot="1" x14ac:dyDescent="0.35">
      <c r="A108" s="346" t="s">
        <v>77</v>
      </c>
      <c r="B108" s="347"/>
      <c r="C108" s="157" t="s">
        <v>78</v>
      </c>
      <c r="D108" s="99">
        <f>D107/$B$107</f>
        <v>0</v>
      </c>
      <c r="E108" s="102"/>
      <c r="F108" s="105">
        <f>F107/$B$107</f>
        <v>0</v>
      </c>
      <c r="G108" s="48"/>
    </row>
    <row r="109" spans="1:7" ht="19.5" customHeight="1" thickBot="1" x14ac:dyDescent="0.35">
      <c r="A109" s="348"/>
      <c r="B109" s="349"/>
      <c r="C109" s="260" t="s">
        <v>79</v>
      </c>
      <c r="D109" s="187">
        <f>$B$56/$B$125</f>
        <v>2</v>
      </c>
      <c r="E109" s="70"/>
      <c r="F109" s="165"/>
      <c r="G109" s="118"/>
    </row>
    <row r="110" spans="1:7" ht="18.75" customHeight="1" x14ac:dyDescent="0.3">
      <c r="A110" s="70"/>
      <c r="B110" s="70"/>
      <c r="C110" s="98" t="s">
        <v>80</v>
      </c>
      <c r="D110" s="99">
        <f>D109*$B$107</f>
        <v>2</v>
      </c>
      <c r="E110" s="70"/>
      <c r="F110" s="165"/>
      <c r="G110" s="48"/>
    </row>
    <row r="111" spans="1:7" ht="19.5" customHeight="1" thickBot="1" x14ac:dyDescent="0.35">
      <c r="A111" s="70"/>
      <c r="B111" s="70"/>
      <c r="C111" s="106" t="s">
        <v>81</v>
      </c>
      <c r="D111" s="188">
        <f>D110/B96</f>
        <v>2</v>
      </c>
      <c r="E111" s="70"/>
      <c r="F111" s="169"/>
      <c r="G111" s="48"/>
    </row>
    <row r="112" spans="1:7" ht="18.75" customHeight="1" x14ac:dyDescent="0.3">
      <c r="A112" s="70"/>
      <c r="B112" s="70"/>
      <c r="C112" s="108" t="s">
        <v>82</v>
      </c>
      <c r="D112" s="109" t="e">
        <f>AVERAGE(E100:E103,G100:G103)</f>
        <v>#DIV/0!</v>
      </c>
      <c r="E112" s="70"/>
      <c r="F112" s="169"/>
      <c r="G112" s="118"/>
    </row>
    <row r="113" spans="1:7" ht="18.75" customHeight="1" x14ac:dyDescent="0.3">
      <c r="A113" s="70"/>
      <c r="B113" s="70"/>
      <c r="C113" s="111" t="s">
        <v>83</v>
      </c>
      <c r="D113" s="190" t="e">
        <f>STDEV(E100:E103,G100:G103)/D112</f>
        <v>#DIV/0!</v>
      </c>
      <c r="E113" s="70"/>
      <c r="F113" s="169"/>
      <c r="G113" s="48"/>
    </row>
    <row r="114" spans="1:7" ht="19.5" customHeight="1" thickBot="1" x14ac:dyDescent="0.35">
      <c r="A114" s="70"/>
      <c r="B114" s="70"/>
      <c r="C114" s="113" t="s">
        <v>20</v>
      </c>
      <c r="D114" s="191">
        <f>COUNT(E100:E103,G100:G103)</f>
        <v>0</v>
      </c>
      <c r="E114" s="70"/>
      <c r="F114" s="169"/>
      <c r="G114" s="48"/>
    </row>
    <row r="115" spans="1:7" ht="19.5" customHeight="1" thickBot="1" x14ac:dyDescent="0.35">
      <c r="A115" s="55"/>
      <c r="B115" s="55"/>
      <c r="C115" s="55"/>
      <c r="D115" s="55"/>
      <c r="E115" s="55"/>
      <c r="F115" s="70"/>
      <c r="G115" s="70"/>
    </row>
    <row r="116" spans="1:7" ht="26.25" customHeight="1" x14ac:dyDescent="0.4">
      <c r="A116" s="71" t="s">
        <v>109</v>
      </c>
      <c r="B116" s="72">
        <v>1</v>
      </c>
      <c r="C116" s="179" t="s">
        <v>110</v>
      </c>
      <c r="D116" s="192" t="s">
        <v>63</v>
      </c>
      <c r="E116" s="261" t="s">
        <v>111</v>
      </c>
      <c r="F116" s="194" t="s">
        <v>112</v>
      </c>
      <c r="G116" s="70"/>
    </row>
    <row r="117" spans="1:7" ht="26.25" customHeight="1" x14ac:dyDescent="0.4">
      <c r="A117" s="73" t="s">
        <v>113</v>
      </c>
      <c r="B117" s="74">
        <v>1</v>
      </c>
      <c r="C117" s="123">
        <v>1</v>
      </c>
      <c r="D117" s="262"/>
      <c r="E117" s="229" t="str">
        <f t="shared" ref="E117:E122" si="3">IF(ISBLANK(D117),"-",D117/$D$112*$D$109*$B$125)</f>
        <v>-</v>
      </c>
      <c r="F117" s="196" t="str">
        <f t="shared" ref="F117:F122" si="4">IF(ISBLANK(D117), "-", E117/$B$56)</f>
        <v>-</v>
      </c>
      <c r="G117" s="70"/>
    </row>
    <row r="118" spans="1:7" ht="26.25" customHeight="1" x14ac:dyDescent="0.4">
      <c r="A118" s="73" t="s">
        <v>114</v>
      </c>
      <c r="B118" s="74">
        <v>1</v>
      </c>
      <c r="C118" s="123">
        <v>2</v>
      </c>
      <c r="D118" s="262"/>
      <c r="E118" s="232" t="str">
        <f t="shared" si="3"/>
        <v>-</v>
      </c>
      <c r="F118" s="198" t="str">
        <f t="shared" si="4"/>
        <v>-</v>
      </c>
      <c r="G118" s="70"/>
    </row>
    <row r="119" spans="1:7" ht="26.25" customHeight="1" x14ac:dyDescent="0.4">
      <c r="A119" s="73" t="s">
        <v>115</v>
      </c>
      <c r="B119" s="74">
        <v>1</v>
      </c>
      <c r="C119" s="123">
        <v>3</v>
      </c>
      <c r="D119" s="262"/>
      <c r="E119" s="232" t="str">
        <f t="shared" si="3"/>
        <v>-</v>
      </c>
      <c r="F119" s="198" t="str">
        <f t="shared" si="4"/>
        <v>-</v>
      </c>
      <c r="G119" s="70"/>
    </row>
    <row r="120" spans="1:7" ht="26.25" customHeight="1" x14ac:dyDescent="0.4">
      <c r="A120" s="73" t="s">
        <v>116</v>
      </c>
      <c r="B120" s="74">
        <v>1</v>
      </c>
      <c r="C120" s="123">
        <v>4</v>
      </c>
      <c r="D120" s="262"/>
      <c r="E120" s="232" t="str">
        <f t="shared" si="3"/>
        <v>-</v>
      </c>
      <c r="F120" s="198" t="str">
        <f t="shared" si="4"/>
        <v>-</v>
      </c>
      <c r="G120" s="70"/>
    </row>
    <row r="121" spans="1:7" ht="26.25" customHeight="1" x14ac:dyDescent="0.4">
      <c r="A121" s="73" t="s">
        <v>117</v>
      </c>
      <c r="B121" s="74">
        <v>1</v>
      </c>
      <c r="C121" s="123">
        <v>5</v>
      </c>
      <c r="D121" s="262"/>
      <c r="E121" s="232" t="str">
        <f t="shared" si="3"/>
        <v>-</v>
      </c>
      <c r="F121" s="198" t="str">
        <f t="shared" si="4"/>
        <v>-</v>
      </c>
      <c r="G121" s="70"/>
    </row>
    <row r="122" spans="1:7" ht="26.25" customHeight="1" x14ac:dyDescent="0.4">
      <c r="A122" s="73" t="s">
        <v>118</v>
      </c>
      <c r="B122" s="74">
        <v>1</v>
      </c>
      <c r="C122" s="199">
        <v>6</v>
      </c>
      <c r="D122" s="263"/>
      <c r="E122" s="264" t="str">
        <f t="shared" si="3"/>
        <v>-</v>
      </c>
      <c r="F122" s="201" t="str">
        <f t="shared" si="4"/>
        <v>-</v>
      </c>
      <c r="G122" s="70"/>
    </row>
    <row r="123" spans="1:7" ht="26.25" customHeight="1" x14ac:dyDescent="0.4">
      <c r="A123" s="73" t="s">
        <v>119</v>
      </c>
      <c r="B123" s="74">
        <v>1</v>
      </c>
      <c r="C123" s="123"/>
      <c r="D123" s="100"/>
      <c r="E123" s="70"/>
      <c r="F123" s="202"/>
      <c r="G123" s="70"/>
    </row>
    <row r="124" spans="1:7" ht="26.25" customHeight="1" x14ac:dyDescent="0.4">
      <c r="A124" s="73" t="s">
        <v>120</v>
      </c>
      <c r="B124" s="74">
        <v>1</v>
      </c>
      <c r="C124" s="123"/>
      <c r="D124" s="107"/>
      <c r="E124" s="203" t="s">
        <v>70</v>
      </c>
      <c r="F124" s="205" t="e">
        <f>AVERAGE(F117:F122)</f>
        <v>#DIV/0!</v>
      </c>
      <c r="G124" s="70"/>
    </row>
    <row r="125" spans="1:7" ht="27" customHeight="1" thickBot="1" x14ac:dyDescent="0.45">
      <c r="A125" s="73" t="s">
        <v>121</v>
      </c>
      <c r="B125" s="83">
        <f>(B124/B123)*(B122/B121)*(B120/B119)*(B118/B117)*B116</f>
        <v>1</v>
      </c>
      <c r="C125" s="206"/>
      <c r="D125" s="265"/>
      <c r="E125" s="57" t="s">
        <v>83</v>
      </c>
      <c r="F125" s="207" t="e">
        <f>STDEV(F117:F122)/F124</f>
        <v>#DIV/0!</v>
      </c>
      <c r="G125" s="70"/>
    </row>
    <row r="126" spans="1:7" ht="27" customHeight="1" thickBot="1" x14ac:dyDescent="0.45">
      <c r="A126" s="346" t="s">
        <v>77</v>
      </c>
      <c r="B126" s="347"/>
      <c r="C126" s="208"/>
      <c r="D126" s="266"/>
      <c r="E126" s="209" t="s">
        <v>20</v>
      </c>
      <c r="F126" s="210">
        <f>COUNT(F117:F122)</f>
        <v>0</v>
      </c>
      <c r="G126" s="70"/>
    </row>
    <row r="127" spans="1:7" ht="19.5" customHeight="1" thickBot="1" x14ac:dyDescent="0.35">
      <c r="A127" s="348"/>
      <c r="B127" s="349"/>
      <c r="C127" s="70"/>
      <c r="D127" s="70"/>
      <c r="E127" s="70"/>
      <c r="F127" s="100"/>
      <c r="G127" s="70"/>
    </row>
    <row r="128" spans="1:7" ht="18.75" customHeight="1" x14ac:dyDescent="0.3">
      <c r="A128" s="68"/>
      <c r="B128" s="68"/>
      <c r="C128" s="70"/>
      <c r="D128" s="70"/>
      <c r="E128" s="70"/>
      <c r="F128" s="100"/>
      <c r="G128" s="70"/>
    </row>
    <row r="129" spans="1:7" ht="18.75" customHeight="1" x14ac:dyDescent="0.3">
      <c r="A129" s="56" t="s">
        <v>95</v>
      </c>
      <c r="B129" s="57" t="s">
        <v>122</v>
      </c>
      <c r="C129" s="362" t="str">
        <f>B20</f>
        <v xml:space="preserve">Doxazosin </v>
      </c>
      <c r="D129" s="362"/>
      <c r="E129" s="70" t="s">
        <v>123</v>
      </c>
      <c r="F129" s="70"/>
      <c r="G129" s="247" t="e">
        <f>F124</f>
        <v>#DIV/0!</v>
      </c>
    </row>
    <row r="130" spans="1:7" ht="19.5" customHeight="1" thickBot="1" x14ac:dyDescent="0.35">
      <c r="A130" s="138"/>
      <c r="B130" s="138"/>
      <c r="C130" s="139"/>
      <c r="D130" s="139"/>
      <c r="E130" s="139"/>
      <c r="F130" s="139"/>
      <c r="G130" s="139"/>
    </row>
    <row r="131" spans="1:7" ht="18.75" customHeight="1" x14ac:dyDescent="0.3">
      <c r="A131" s="70"/>
      <c r="B131" s="365" t="s">
        <v>26</v>
      </c>
      <c r="C131" s="365"/>
      <c r="D131" s="70"/>
      <c r="E131" s="181" t="s">
        <v>27</v>
      </c>
      <c r="F131" s="212"/>
      <c r="G131" s="181" t="s">
        <v>28</v>
      </c>
    </row>
    <row r="132" spans="1:7" ht="60" customHeight="1" x14ac:dyDescent="0.3">
      <c r="A132" s="56" t="s">
        <v>29</v>
      </c>
      <c r="B132" s="143"/>
      <c r="C132" s="143"/>
      <c r="D132" s="70"/>
      <c r="E132" s="143"/>
      <c r="F132" s="70"/>
      <c r="G132" s="143"/>
    </row>
    <row r="133" spans="1:7" ht="60" customHeight="1" x14ac:dyDescent="0.3">
      <c r="A133" s="56" t="s">
        <v>30</v>
      </c>
      <c r="B133" s="213"/>
      <c r="C133" s="213"/>
      <c r="D133" s="70"/>
      <c r="E133" s="213"/>
      <c r="F133" s="70"/>
      <c r="G133" s="144"/>
    </row>
    <row r="250" spans="1:1" x14ac:dyDescent="0.2">
      <c r="A250" s="4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3" zoomScale="60" zoomScaleNormal="40" zoomScalePageLayoutView="50" workbookViewId="0">
      <selection activeCell="E108" sqref="E108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49"/>
  </cols>
  <sheetData>
    <row r="1" spans="1:9" ht="18.75" customHeight="1" x14ac:dyDescent="0.25">
      <c r="A1" s="330" t="s">
        <v>45</v>
      </c>
      <c r="B1" s="330"/>
      <c r="C1" s="330"/>
      <c r="D1" s="330"/>
      <c r="E1" s="330"/>
      <c r="F1" s="330"/>
      <c r="G1" s="330"/>
      <c r="H1" s="330"/>
      <c r="I1" s="330"/>
    </row>
    <row r="2" spans="1:9" ht="18.75" customHeight="1" x14ac:dyDescent="0.25">
      <c r="A2" s="330"/>
      <c r="B2" s="330"/>
      <c r="C2" s="330"/>
      <c r="D2" s="330"/>
      <c r="E2" s="330"/>
      <c r="F2" s="330"/>
      <c r="G2" s="330"/>
      <c r="H2" s="330"/>
      <c r="I2" s="330"/>
    </row>
    <row r="3" spans="1:9" ht="18.75" customHeight="1" x14ac:dyDescent="0.25">
      <c r="A3" s="330"/>
      <c r="B3" s="330"/>
      <c r="C3" s="330"/>
      <c r="D3" s="330"/>
      <c r="E3" s="330"/>
      <c r="F3" s="330"/>
      <c r="G3" s="330"/>
      <c r="H3" s="330"/>
      <c r="I3" s="330"/>
    </row>
    <row r="4" spans="1:9" ht="18.75" customHeight="1" x14ac:dyDescent="0.25">
      <c r="A4" s="330"/>
      <c r="B4" s="330"/>
      <c r="C4" s="330"/>
      <c r="D4" s="330"/>
      <c r="E4" s="330"/>
      <c r="F4" s="330"/>
      <c r="G4" s="330"/>
      <c r="H4" s="330"/>
      <c r="I4" s="330"/>
    </row>
    <row r="5" spans="1:9" ht="18.75" customHeight="1" x14ac:dyDescent="0.25">
      <c r="A5" s="330"/>
      <c r="B5" s="330"/>
      <c r="C5" s="330"/>
      <c r="D5" s="330"/>
      <c r="E5" s="330"/>
      <c r="F5" s="330"/>
      <c r="G5" s="330"/>
      <c r="H5" s="330"/>
      <c r="I5" s="330"/>
    </row>
    <row r="6" spans="1:9" ht="18.75" customHeight="1" x14ac:dyDescent="0.25">
      <c r="A6" s="330"/>
      <c r="B6" s="330"/>
      <c r="C6" s="330"/>
      <c r="D6" s="330"/>
      <c r="E6" s="330"/>
      <c r="F6" s="330"/>
      <c r="G6" s="330"/>
      <c r="H6" s="330"/>
      <c r="I6" s="330"/>
    </row>
    <row r="7" spans="1:9" ht="18.75" customHeight="1" x14ac:dyDescent="0.25">
      <c r="A7" s="330"/>
      <c r="B7" s="330"/>
      <c r="C7" s="330"/>
      <c r="D7" s="330"/>
      <c r="E7" s="330"/>
      <c r="F7" s="330"/>
      <c r="G7" s="330"/>
      <c r="H7" s="330"/>
      <c r="I7" s="330"/>
    </row>
    <row r="8" spans="1:9" x14ac:dyDescent="0.25">
      <c r="A8" s="331" t="s">
        <v>46</v>
      </c>
      <c r="B8" s="331"/>
      <c r="C8" s="331"/>
      <c r="D8" s="331"/>
      <c r="E8" s="331"/>
      <c r="F8" s="331"/>
      <c r="G8" s="331"/>
      <c r="H8" s="331"/>
      <c r="I8" s="331"/>
    </row>
    <row r="9" spans="1:9" x14ac:dyDescent="0.25">
      <c r="A9" s="331"/>
      <c r="B9" s="331"/>
      <c r="C9" s="331"/>
      <c r="D9" s="331"/>
      <c r="E9" s="331"/>
      <c r="F9" s="331"/>
      <c r="G9" s="331"/>
      <c r="H9" s="331"/>
      <c r="I9" s="331"/>
    </row>
    <row r="10" spans="1:9" x14ac:dyDescent="0.25">
      <c r="A10" s="331"/>
      <c r="B10" s="331"/>
      <c r="C10" s="331"/>
      <c r="D10" s="331"/>
      <c r="E10" s="331"/>
      <c r="F10" s="331"/>
      <c r="G10" s="331"/>
      <c r="H10" s="331"/>
      <c r="I10" s="331"/>
    </row>
    <row r="11" spans="1:9" x14ac:dyDescent="0.25">
      <c r="A11" s="331"/>
      <c r="B11" s="331"/>
      <c r="C11" s="331"/>
      <c r="D11" s="331"/>
      <c r="E11" s="331"/>
      <c r="F11" s="331"/>
      <c r="G11" s="331"/>
      <c r="H11" s="331"/>
      <c r="I11" s="331"/>
    </row>
    <row r="12" spans="1:9" x14ac:dyDescent="0.25">
      <c r="A12" s="331"/>
      <c r="B12" s="331"/>
      <c r="C12" s="331"/>
      <c r="D12" s="331"/>
      <c r="E12" s="331"/>
      <c r="F12" s="331"/>
      <c r="G12" s="331"/>
      <c r="H12" s="331"/>
      <c r="I12" s="331"/>
    </row>
    <row r="13" spans="1:9" x14ac:dyDescent="0.25">
      <c r="A13" s="331"/>
      <c r="B13" s="331"/>
      <c r="C13" s="331"/>
      <c r="D13" s="331"/>
      <c r="E13" s="331"/>
      <c r="F13" s="331"/>
      <c r="G13" s="331"/>
      <c r="H13" s="331"/>
      <c r="I13" s="331"/>
    </row>
    <row r="14" spans="1:9" x14ac:dyDescent="0.25">
      <c r="A14" s="331"/>
      <c r="B14" s="331"/>
      <c r="C14" s="331"/>
      <c r="D14" s="331"/>
      <c r="E14" s="331"/>
      <c r="F14" s="331"/>
      <c r="G14" s="331"/>
      <c r="H14" s="331"/>
      <c r="I14" s="331"/>
    </row>
    <row r="15" spans="1:9" ht="19.5" customHeight="1" thickBot="1" x14ac:dyDescent="0.35">
      <c r="A15" s="70"/>
    </row>
    <row r="16" spans="1:9" ht="19.5" customHeight="1" thickBot="1" x14ac:dyDescent="0.35">
      <c r="A16" s="332" t="s">
        <v>31</v>
      </c>
      <c r="B16" s="333"/>
      <c r="C16" s="333"/>
      <c r="D16" s="333"/>
      <c r="E16" s="333"/>
      <c r="F16" s="333"/>
      <c r="G16" s="333"/>
      <c r="H16" s="334"/>
    </row>
    <row r="17" spans="1:14" ht="20.25" customHeight="1" x14ac:dyDescent="0.25">
      <c r="A17" s="335" t="s">
        <v>47</v>
      </c>
      <c r="B17" s="335"/>
      <c r="C17" s="335"/>
      <c r="D17" s="335"/>
      <c r="E17" s="335"/>
      <c r="F17" s="335"/>
      <c r="G17" s="335"/>
      <c r="H17" s="335"/>
    </row>
    <row r="18" spans="1:14" ht="26.25" customHeight="1" x14ac:dyDescent="0.4">
      <c r="A18" s="50" t="s">
        <v>33</v>
      </c>
      <c r="B18" s="336" t="s">
        <v>5</v>
      </c>
      <c r="C18" s="336"/>
      <c r="D18" s="145"/>
      <c r="E18" s="146"/>
      <c r="F18" s="52"/>
      <c r="G18" s="52"/>
      <c r="H18" s="52"/>
    </row>
    <row r="19" spans="1:14" ht="26.25" customHeight="1" x14ac:dyDescent="0.4">
      <c r="A19" s="50" t="s">
        <v>34</v>
      </c>
      <c r="B19" s="267" t="s">
        <v>7</v>
      </c>
      <c r="C19" s="52">
        <v>29</v>
      </c>
      <c r="D19" s="52"/>
      <c r="E19" s="52"/>
      <c r="F19" s="52"/>
      <c r="G19" s="52"/>
      <c r="H19" s="52"/>
    </row>
    <row r="20" spans="1:14" ht="26.25" customHeight="1" x14ac:dyDescent="0.4">
      <c r="A20" s="50" t="s">
        <v>35</v>
      </c>
      <c r="B20" s="337" t="s">
        <v>9</v>
      </c>
      <c r="C20" s="337"/>
      <c r="D20" s="52"/>
      <c r="E20" s="52"/>
      <c r="F20" s="52"/>
      <c r="G20" s="52"/>
      <c r="H20" s="52"/>
    </row>
    <row r="21" spans="1:14" ht="26.25" customHeight="1" x14ac:dyDescent="0.4">
      <c r="A21" s="50" t="s">
        <v>36</v>
      </c>
      <c r="B21" s="337" t="s">
        <v>11</v>
      </c>
      <c r="C21" s="337"/>
      <c r="D21" s="337"/>
      <c r="E21" s="337"/>
      <c r="F21" s="337"/>
      <c r="G21" s="337"/>
      <c r="H21" s="337"/>
      <c r="I21" s="147"/>
    </row>
    <row r="22" spans="1:14" ht="26.25" customHeight="1" x14ac:dyDescent="0.4">
      <c r="A22" s="50" t="s">
        <v>37</v>
      </c>
      <c r="B22" s="148"/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38</v>
      </c>
      <c r="B23" s="148"/>
      <c r="C23" s="52"/>
      <c r="D23" s="52"/>
      <c r="E23" s="52"/>
      <c r="F23" s="52"/>
      <c r="G23" s="52"/>
      <c r="H23" s="52"/>
    </row>
    <row r="24" spans="1:14" ht="18.75" x14ac:dyDescent="0.3">
      <c r="A24" s="50"/>
      <c r="B24" s="54"/>
    </row>
    <row r="25" spans="1:14" ht="18.75" x14ac:dyDescent="0.3">
      <c r="A25" s="149" t="s">
        <v>1</v>
      </c>
      <c r="B25" s="54"/>
    </row>
    <row r="26" spans="1:14" ht="26.25" customHeight="1" x14ac:dyDescent="0.4">
      <c r="A26" s="56" t="s">
        <v>4</v>
      </c>
      <c r="B26" s="336" t="s">
        <v>133</v>
      </c>
      <c r="C26" s="336"/>
    </row>
    <row r="27" spans="1:14" ht="26.25" customHeight="1" x14ac:dyDescent="0.4">
      <c r="A27" s="57" t="s">
        <v>48</v>
      </c>
      <c r="B27" s="338" t="s">
        <v>134</v>
      </c>
      <c r="C27" s="338"/>
    </row>
    <row r="28" spans="1:14" ht="27" customHeight="1" thickBot="1" x14ac:dyDescent="0.45">
      <c r="A28" s="57" t="s">
        <v>6</v>
      </c>
      <c r="B28" s="58">
        <v>99.6</v>
      </c>
    </row>
    <row r="29" spans="1:14" s="150" customFormat="1" ht="27" customHeight="1" thickBot="1" x14ac:dyDescent="0.45">
      <c r="A29" s="57" t="s">
        <v>49</v>
      </c>
      <c r="B29" s="59"/>
      <c r="C29" s="339" t="s">
        <v>106</v>
      </c>
      <c r="D29" s="340"/>
      <c r="E29" s="340"/>
      <c r="F29" s="340"/>
      <c r="G29" s="341"/>
      <c r="I29" s="60"/>
      <c r="J29" s="60"/>
      <c r="K29" s="60"/>
      <c r="L29" s="60"/>
    </row>
    <row r="30" spans="1:14" s="150" customFormat="1" ht="19.5" customHeight="1" thickBot="1" x14ac:dyDescent="0.35">
      <c r="A30" s="57" t="s">
        <v>51</v>
      </c>
      <c r="B30" s="268">
        <f>B28-B29</f>
        <v>99.6</v>
      </c>
      <c r="C30" s="62"/>
      <c r="D30" s="62"/>
      <c r="E30" s="62"/>
      <c r="F30" s="62"/>
      <c r="G30" s="63"/>
      <c r="I30" s="60"/>
      <c r="J30" s="60"/>
      <c r="K30" s="60"/>
      <c r="L30" s="60"/>
    </row>
    <row r="31" spans="1:14" s="150" customFormat="1" ht="27" customHeight="1" thickBot="1" x14ac:dyDescent="0.45">
      <c r="A31" s="57" t="s">
        <v>52</v>
      </c>
      <c r="B31" s="64">
        <v>451.48</v>
      </c>
      <c r="C31" s="327" t="s">
        <v>53</v>
      </c>
      <c r="D31" s="328"/>
      <c r="E31" s="328"/>
      <c r="F31" s="328"/>
      <c r="G31" s="328"/>
      <c r="H31" s="329"/>
      <c r="I31" s="60"/>
      <c r="J31" s="60"/>
      <c r="K31" s="60"/>
      <c r="L31" s="60"/>
    </row>
    <row r="32" spans="1:14" s="150" customFormat="1" ht="27" customHeight="1" thickBot="1" x14ac:dyDescent="0.45">
      <c r="A32" s="57" t="s">
        <v>54</v>
      </c>
      <c r="B32" s="64">
        <v>547.48</v>
      </c>
      <c r="C32" s="327" t="s">
        <v>55</v>
      </c>
      <c r="D32" s="328"/>
      <c r="E32" s="328"/>
      <c r="F32" s="328"/>
      <c r="G32" s="328"/>
      <c r="H32" s="329"/>
      <c r="I32" s="60"/>
      <c r="J32" s="60"/>
      <c r="K32" s="60"/>
      <c r="L32" s="65"/>
      <c r="M32" s="65"/>
      <c r="N32" s="66"/>
    </row>
    <row r="33" spans="1:14" s="150" customFormat="1" ht="17.25" customHeight="1" x14ac:dyDescent="0.3">
      <c r="A33" s="57"/>
      <c r="B33" s="67"/>
      <c r="C33" s="68"/>
      <c r="D33" s="68"/>
      <c r="E33" s="68"/>
      <c r="F33" s="68"/>
      <c r="G33" s="68"/>
      <c r="H33" s="68"/>
      <c r="I33" s="60"/>
      <c r="J33" s="60"/>
      <c r="K33" s="60"/>
      <c r="L33" s="65"/>
      <c r="M33" s="65"/>
      <c r="N33" s="66"/>
    </row>
    <row r="34" spans="1:14" s="150" customFormat="1" ht="18.75" x14ac:dyDescent="0.3">
      <c r="A34" s="57" t="s">
        <v>56</v>
      </c>
      <c r="B34" s="69">
        <f>B31/B32</f>
        <v>0.82465112880835834</v>
      </c>
      <c r="C34" s="70" t="s">
        <v>57</v>
      </c>
      <c r="D34" s="70"/>
      <c r="E34" s="70"/>
      <c r="F34" s="70"/>
      <c r="G34" s="70"/>
      <c r="I34" s="60"/>
      <c r="J34" s="60"/>
      <c r="K34" s="60"/>
      <c r="L34" s="65"/>
      <c r="M34" s="65"/>
      <c r="N34" s="66"/>
    </row>
    <row r="35" spans="1:14" s="150" customFormat="1" ht="19.5" customHeight="1" thickBot="1" x14ac:dyDescent="0.35">
      <c r="A35" s="57"/>
      <c r="B35" s="268"/>
      <c r="G35" s="70"/>
      <c r="I35" s="60"/>
      <c r="J35" s="60"/>
      <c r="K35" s="60"/>
      <c r="L35" s="65"/>
      <c r="M35" s="65"/>
      <c r="N35" s="66"/>
    </row>
    <row r="36" spans="1:14" s="150" customFormat="1" ht="27" customHeight="1" thickBot="1" x14ac:dyDescent="0.45">
      <c r="A36" s="71" t="s">
        <v>135</v>
      </c>
      <c r="B36" s="72">
        <v>25</v>
      </c>
      <c r="C36" s="70"/>
      <c r="D36" s="342" t="s">
        <v>59</v>
      </c>
      <c r="E36" s="343"/>
      <c r="F36" s="342" t="s">
        <v>60</v>
      </c>
      <c r="G36" s="344"/>
      <c r="J36" s="60"/>
      <c r="K36" s="60"/>
      <c r="L36" s="65"/>
      <c r="M36" s="65"/>
      <c r="N36" s="66"/>
    </row>
    <row r="37" spans="1:14" s="150" customFormat="1" ht="27" customHeight="1" thickBot="1" x14ac:dyDescent="0.45">
      <c r="A37" s="73" t="s">
        <v>61</v>
      </c>
      <c r="B37" s="74">
        <v>5</v>
      </c>
      <c r="C37" s="75" t="s">
        <v>62</v>
      </c>
      <c r="D37" s="76" t="s">
        <v>63</v>
      </c>
      <c r="E37" s="77" t="s">
        <v>64</v>
      </c>
      <c r="F37" s="76" t="s">
        <v>63</v>
      </c>
      <c r="G37" s="151" t="s">
        <v>64</v>
      </c>
      <c r="I37" s="152" t="s">
        <v>136</v>
      </c>
      <c r="J37" s="60"/>
      <c r="K37" s="60"/>
      <c r="L37" s="65"/>
      <c r="M37" s="65"/>
      <c r="N37" s="66"/>
    </row>
    <row r="38" spans="1:14" s="150" customFormat="1" ht="26.25" customHeight="1" x14ac:dyDescent="0.4">
      <c r="A38" s="73" t="s">
        <v>65</v>
      </c>
      <c r="B38" s="74">
        <v>100</v>
      </c>
      <c r="C38" s="79">
        <v>1</v>
      </c>
      <c r="D38" s="80">
        <v>85420613</v>
      </c>
      <c r="E38" s="81">
        <f>IF(ISBLANK(D38),"-",$D$48/$D$45*D38)</f>
        <v>110112295.70795089</v>
      </c>
      <c r="F38" s="80">
        <v>89385298</v>
      </c>
      <c r="G38" s="82">
        <f>IF(ISBLANK(F38),"-",$D$48/$F$45*F38)</f>
        <v>110633216.21735108</v>
      </c>
      <c r="I38" s="153"/>
      <c r="J38" s="60"/>
      <c r="K38" s="60"/>
      <c r="L38" s="65"/>
      <c r="M38" s="65"/>
      <c r="N38" s="66"/>
    </row>
    <row r="39" spans="1:14" s="150" customFormat="1" ht="26.25" customHeight="1" x14ac:dyDescent="0.4">
      <c r="A39" s="73" t="s">
        <v>66</v>
      </c>
      <c r="B39" s="74">
        <v>1</v>
      </c>
      <c r="C39" s="83">
        <v>2</v>
      </c>
      <c r="D39" s="84">
        <v>85416890</v>
      </c>
      <c r="E39" s="85">
        <f>IF(ISBLANK(D39),"-",$D$48/$D$45*D39)</f>
        <v>110107496.5375572</v>
      </c>
      <c r="F39" s="84">
        <v>89938878</v>
      </c>
      <c r="G39" s="86">
        <f>IF(ISBLANK(F39),"-",$D$48/$F$45*F39)</f>
        <v>111318388.58018866</v>
      </c>
      <c r="I39" s="345">
        <f>ABS((F43/D43*D42)-F42)/D42</f>
        <v>7.3759735890659255E-3</v>
      </c>
      <c r="J39" s="60"/>
      <c r="K39" s="60"/>
      <c r="L39" s="65"/>
      <c r="M39" s="65"/>
      <c r="N39" s="66"/>
    </row>
    <row r="40" spans="1:14" ht="26.25" customHeight="1" x14ac:dyDescent="0.4">
      <c r="A40" s="73" t="s">
        <v>67</v>
      </c>
      <c r="B40" s="74">
        <v>1</v>
      </c>
      <c r="C40" s="83">
        <v>3</v>
      </c>
      <c r="D40" s="84">
        <v>85704186</v>
      </c>
      <c r="E40" s="85">
        <f>IF(ISBLANK(D40),"-",$D$48/$D$45*D40)</f>
        <v>110477838.32037385</v>
      </c>
      <c r="F40" s="84">
        <v>89752801</v>
      </c>
      <c r="G40" s="86">
        <f>IF(ISBLANK(F40),"-",$D$48/$F$45*F40)</f>
        <v>111088078.92709474</v>
      </c>
      <c r="I40" s="345"/>
      <c r="L40" s="65"/>
      <c r="M40" s="65"/>
      <c r="N40" s="70"/>
    </row>
    <row r="41" spans="1:14" ht="27" customHeight="1" thickBot="1" x14ac:dyDescent="0.45">
      <c r="A41" s="73" t="s">
        <v>68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154"/>
      <c r="L41" s="65"/>
      <c r="M41" s="65"/>
      <c r="N41" s="70"/>
    </row>
    <row r="42" spans="1:14" ht="27" customHeight="1" thickBot="1" x14ac:dyDescent="0.45">
      <c r="A42" s="73" t="s">
        <v>69</v>
      </c>
      <c r="B42" s="74">
        <v>1</v>
      </c>
      <c r="C42" s="91" t="s">
        <v>70</v>
      </c>
      <c r="D42" s="93">
        <f>AVERAGE(D38:D41)</f>
        <v>85513896.333333328</v>
      </c>
      <c r="E42" s="92">
        <f>AVERAGE(E38:E41)</f>
        <v>110232543.52196063</v>
      </c>
      <c r="F42" s="93">
        <f>AVERAGE(F38:F41)</f>
        <v>89692325.666666672</v>
      </c>
      <c r="G42" s="94">
        <f>AVERAGE(G38:G41)</f>
        <v>111013227.90821148</v>
      </c>
      <c r="H42" s="155"/>
    </row>
    <row r="43" spans="1:14" ht="26.25" customHeight="1" x14ac:dyDescent="0.4">
      <c r="A43" s="73" t="s">
        <v>71</v>
      </c>
      <c r="B43" s="74">
        <v>1</v>
      </c>
      <c r="C43" s="156" t="s">
        <v>124</v>
      </c>
      <c r="D43" s="97">
        <v>23.14</v>
      </c>
      <c r="E43" s="70"/>
      <c r="F43" s="97">
        <v>24.1</v>
      </c>
      <c r="H43" s="155"/>
    </row>
    <row r="44" spans="1:14" ht="26.25" customHeight="1" x14ac:dyDescent="0.4">
      <c r="A44" s="73" t="s">
        <v>73</v>
      </c>
      <c r="B44" s="74">
        <v>1</v>
      </c>
      <c r="C44" s="157" t="s">
        <v>125</v>
      </c>
      <c r="D44" s="101">
        <f>D43*$B$34</f>
        <v>19.082427120625411</v>
      </c>
      <c r="E44" s="100"/>
      <c r="F44" s="101">
        <f>F43*$B$34</f>
        <v>19.874092204281435</v>
      </c>
      <c r="H44" s="155"/>
    </row>
    <row r="45" spans="1:14" ht="19.5" customHeight="1" thickBot="1" x14ac:dyDescent="0.35">
      <c r="A45" s="73" t="s">
        <v>75</v>
      </c>
      <c r="B45" s="83">
        <f>(B44/B43)*(B42/B41)*(B40/B39)*(B38/B37)*B36</f>
        <v>500</v>
      </c>
      <c r="C45" s="157" t="s">
        <v>76</v>
      </c>
      <c r="D45" s="104">
        <f>D44*$B$30/100</f>
        <v>19.006097412142907</v>
      </c>
      <c r="E45" s="102"/>
      <c r="F45" s="104">
        <f>F44*$B$30/100</f>
        <v>19.794595835464307</v>
      </c>
      <c r="H45" s="155"/>
    </row>
    <row r="46" spans="1:14" ht="19.5" customHeight="1" thickBot="1" x14ac:dyDescent="0.35">
      <c r="A46" s="346" t="s">
        <v>77</v>
      </c>
      <c r="B46" s="347"/>
      <c r="C46" s="157" t="s">
        <v>78</v>
      </c>
      <c r="D46" s="158">
        <f>D45/$B$45</f>
        <v>3.8012194824285812E-2</v>
      </c>
      <c r="E46" s="159"/>
      <c r="F46" s="160">
        <f>F45/$B$45</f>
        <v>3.9589191670928614E-2</v>
      </c>
      <c r="H46" s="155"/>
    </row>
    <row r="47" spans="1:14" ht="27" customHeight="1" thickBot="1" x14ac:dyDescent="0.45">
      <c r="A47" s="348"/>
      <c r="B47" s="349"/>
      <c r="C47" s="161" t="s">
        <v>126</v>
      </c>
      <c r="D47" s="162">
        <v>4.9000000000000002E-2</v>
      </c>
      <c r="E47" s="163"/>
      <c r="F47" s="159"/>
      <c r="H47" s="155"/>
    </row>
    <row r="48" spans="1:14" ht="18.75" x14ac:dyDescent="0.3">
      <c r="C48" s="164" t="s">
        <v>80</v>
      </c>
      <c r="D48" s="104">
        <f>D47*$B$45</f>
        <v>24.5</v>
      </c>
      <c r="F48" s="165"/>
      <c r="H48" s="155"/>
    </row>
    <row r="49" spans="1:12" ht="19.5" customHeight="1" thickBot="1" x14ac:dyDescent="0.35">
      <c r="C49" s="166" t="s">
        <v>81</v>
      </c>
      <c r="D49" s="167">
        <f>D48/B34</f>
        <v>29.709533091166829</v>
      </c>
      <c r="F49" s="165"/>
      <c r="H49" s="155"/>
    </row>
    <row r="50" spans="1:12" ht="18.75" x14ac:dyDescent="0.3">
      <c r="C50" s="71" t="s">
        <v>82</v>
      </c>
      <c r="D50" s="168">
        <f>AVERAGE(E38:E41,G38:G41)</f>
        <v>110622885.71508606</v>
      </c>
      <c r="F50" s="169"/>
      <c r="H50" s="155"/>
    </row>
    <row r="51" spans="1:12" ht="18.75" x14ac:dyDescent="0.3">
      <c r="C51" s="73" t="s">
        <v>83</v>
      </c>
      <c r="D51" s="112">
        <f>STDEV(E38:E41,G38:G41)/D50</f>
        <v>4.5155239239820606E-3</v>
      </c>
      <c r="F51" s="169"/>
      <c r="H51" s="155"/>
    </row>
    <row r="52" spans="1:12" ht="19.5" customHeight="1" thickBot="1" x14ac:dyDescent="0.35">
      <c r="C52" s="131" t="s">
        <v>20</v>
      </c>
      <c r="D52" s="170">
        <f>COUNT(E38:E41,G38:G41)</f>
        <v>6</v>
      </c>
      <c r="F52" s="169"/>
    </row>
    <row r="54" spans="1:12" ht="18.75" x14ac:dyDescent="0.3">
      <c r="A54" s="55" t="s">
        <v>1</v>
      </c>
      <c r="B54" s="114" t="s">
        <v>84</v>
      </c>
    </row>
    <row r="55" spans="1:12" ht="18.75" x14ac:dyDescent="0.3">
      <c r="A55" s="70" t="s">
        <v>85</v>
      </c>
      <c r="B55" s="115" t="str">
        <f>B21</f>
        <v>Each tablet contains Doxazosin 2 mg</v>
      </c>
    </row>
    <row r="56" spans="1:12" ht="26.25" customHeight="1" x14ac:dyDescent="0.4">
      <c r="A56" s="115" t="s">
        <v>86</v>
      </c>
      <c r="B56" s="116">
        <v>2</v>
      </c>
      <c r="C56" s="70" t="str">
        <f>B20</f>
        <v xml:space="preserve">Doxazosin </v>
      </c>
      <c r="H56" s="100"/>
    </row>
    <row r="57" spans="1:12" ht="18.75" x14ac:dyDescent="0.3">
      <c r="A57" s="115" t="s">
        <v>87</v>
      </c>
      <c r="B57" s="117">
        <f>Uniformity!C46</f>
        <v>122.24549999999999</v>
      </c>
      <c r="H57" s="100"/>
    </row>
    <row r="58" spans="1:12" ht="19.5" customHeight="1" thickBot="1" x14ac:dyDescent="0.35">
      <c r="H58" s="100"/>
    </row>
    <row r="59" spans="1:12" s="150" customFormat="1" ht="27" customHeight="1" thickBot="1" x14ac:dyDescent="0.45">
      <c r="A59" s="71" t="s">
        <v>137</v>
      </c>
      <c r="B59" s="72">
        <v>50</v>
      </c>
      <c r="C59" s="70"/>
      <c r="D59" s="119" t="s">
        <v>138</v>
      </c>
      <c r="E59" s="120" t="s">
        <v>62</v>
      </c>
      <c r="F59" s="120" t="s">
        <v>63</v>
      </c>
      <c r="G59" s="120" t="s">
        <v>127</v>
      </c>
      <c r="H59" s="75" t="s">
        <v>128</v>
      </c>
      <c r="L59" s="60"/>
    </row>
    <row r="60" spans="1:12" s="150" customFormat="1" ht="26.25" customHeight="1" x14ac:dyDescent="0.4">
      <c r="A60" s="73" t="s">
        <v>139</v>
      </c>
      <c r="B60" s="74">
        <v>1</v>
      </c>
      <c r="C60" s="350" t="s">
        <v>129</v>
      </c>
      <c r="D60" s="353">
        <v>115.07</v>
      </c>
      <c r="E60" s="127">
        <v>1</v>
      </c>
      <c r="F60" s="121">
        <v>84381405</v>
      </c>
      <c r="G60" s="171">
        <f>IF(ISBLANK(F60),"-",(F60/$D$50*$D$47*$B$68)*($B$57/$D$60))</f>
        <v>1.9853570460707637</v>
      </c>
      <c r="H60" s="140">
        <f t="shared" ref="H60:H71" si="0">IF(ISBLANK(F60),"-",G60/$B$56)</f>
        <v>0.99267852303538184</v>
      </c>
      <c r="L60" s="60"/>
    </row>
    <row r="61" spans="1:12" s="150" customFormat="1" ht="26.25" customHeight="1" x14ac:dyDescent="0.4">
      <c r="A61" s="73" t="s">
        <v>114</v>
      </c>
      <c r="B61" s="74">
        <v>1</v>
      </c>
      <c r="C61" s="351"/>
      <c r="D61" s="354"/>
      <c r="E61" s="128">
        <v>2</v>
      </c>
      <c r="F61" s="84">
        <v>84960002</v>
      </c>
      <c r="G61" s="172">
        <f>IF(ISBLANK(F61),"-",(F61/$D$50*$D$47*$B$68)*($B$57/$D$60))</f>
        <v>1.9989704912461006</v>
      </c>
      <c r="H61" s="141">
        <f t="shared" si="0"/>
        <v>0.9994852456230503</v>
      </c>
      <c r="L61" s="60"/>
    </row>
    <row r="62" spans="1:12" s="150" customFormat="1" ht="26.25" customHeight="1" x14ac:dyDescent="0.4">
      <c r="A62" s="73" t="s">
        <v>115</v>
      </c>
      <c r="B62" s="74">
        <v>1</v>
      </c>
      <c r="C62" s="351"/>
      <c r="D62" s="354"/>
      <c r="E62" s="128">
        <v>3</v>
      </c>
      <c r="F62" s="173">
        <v>84585355</v>
      </c>
      <c r="G62" s="172">
        <f>IF(ISBLANK(F62),"-",(F62/$D$50*$D$47*$B$68)*($B$57/$D$60))</f>
        <v>1.9901556574419079</v>
      </c>
      <c r="H62" s="141">
        <f t="shared" si="0"/>
        <v>0.99507782872095396</v>
      </c>
      <c r="L62" s="60"/>
    </row>
    <row r="63" spans="1:12" ht="27" customHeight="1" thickBot="1" x14ac:dyDescent="0.45">
      <c r="A63" s="73" t="s">
        <v>116</v>
      </c>
      <c r="B63" s="74">
        <v>1</v>
      </c>
      <c r="C63" s="352"/>
      <c r="D63" s="355"/>
      <c r="E63" s="129">
        <v>4</v>
      </c>
      <c r="F63" s="126"/>
      <c r="G63" s="172" t="str">
        <f>IF(ISBLANK(F63),"-",(F63/$D$50*$D$47*$B$68)*($B$57/$D$60))</f>
        <v>-</v>
      </c>
      <c r="H63" s="141" t="str">
        <f t="shared" si="0"/>
        <v>-</v>
      </c>
    </row>
    <row r="64" spans="1:12" ht="26.25" customHeight="1" x14ac:dyDescent="0.4">
      <c r="A64" s="73" t="s">
        <v>117</v>
      </c>
      <c r="B64" s="74">
        <v>1</v>
      </c>
      <c r="C64" s="350" t="s">
        <v>130</v>
      </c>
      <c r="D64" s="353">
        <v>134.87</v>
      </c>
      <c r="E64" s="127">
        <v>1</v>
      </c>
      <c r="F64" s="121"/>
      <c r="G64" s="174" t="str">
        <f>IF(ISBLANK(F64),"-",(F64/$D$50*$D$47*$B$68)*($B$57/$D$64))</f>
        <v>-</v>
      </c>
      <c r="H64" s="122" t="str">
        <f t="shared" si="0"/>
        <v>-</v>
      </c>
    </row>
    <row r="65" spans="1:8" ht="26.25" customHeight="1" x14ac:dyDescent="0.4">
      <c r="A65" s="73" t="s">
        <v>118</v>
      </c>
      <c r="B65" s="74">
        <v>1</v>
      </c>
      <c r="C65" s="351"/>
      <c r="D65" s="354"/>
      <c r="E65" s="128">
        <v>2</v>
      </c>
      <c r="F65" s="84"/>
      <c r="G65" s="175" t="str">
        <f>IF(ISBLANK(F65),"-",(F65/$D$50*$D$47*$B$68)*($B$57/$D$64))</f>
        <v>-</v>
      </c>
      <c r="H65" s="124" t="str">
        <f t="shared" si="0"/>
        <v>-</v>
      </c>
    </row>
    <row r="66" spans="1:8" ht="26.25" customHeight="1" x14ac:dyDescent="0.4">
      <c r="A66" s="73" t="s">
        <v>119</v>
      </c>
      <c r="B66" s="74">
        <v>1</v>
      </c>
      <c r="C66" s="351"/>
      <c r="D66" s="354"/>
      <c r="E66" s="128">
        <v>3</v>
      </c>
      <c r="F66" s="84"/>
      <c r="G66" s="175" t="str">
        <f>IF(ISBLANK(F66),"-",(F66/$D$50*$D$47*$B$68)*($B$57/$D$64))</f>
        <v>-</v>
      </c>
      <c r="H66" s="124" t="str">
        <f t="shared" si="0"/>
        <v>-</v>
      </c>
    </row>
    <row r="67" spans="1:8" ht="27" customHeight="1" thickBot="1" x14ac:dyDescent="0.45">
      <c r="A67" s="73" t="s">
        <v>120</v>
      </c>
      <c r="B67" s="74">
        <v>1</v>
      </c>
      <c r="C67" s="352"/>
      <c r="D67" s="355"/>
      <c r="E67" s="129">
        <v>4</v>
      </c>
      <c r="F67" s="126"/>
      <c r="G67" s="176" t="str">
        <f>IF(ISBLANK(F67),"-",(F67/$D$50*$D$47*$B$68)*($B$57/$D$64))</f>
        <v>-</v>
      </c>
      <c r="H67" s="130" t="str">
        <f t="shared" si="0"/>
        <v>-</v>
      </c>
    </row>
    <row r="68" spans="1:8" ht="26.25" customHeight="1" x14ac:dyDescent="0.4">
      <c r="A68" s="73" t="s">
        <v>121</v>
      </c>
      <c r="B68" s="177">
        <f>(B67/B66)*(B65/B64)*(B63/B62)*(B61/B60)*B59</f>
        <v>50</v>
      </c>
      <c r="C68" s="350" t="s">
        <v>131</v>
      </c>
      <c r="D68" s="353">
        <v>138.94</v>
      </c>
      <c r="E68" s="127">
        <v>1</v>
      </c>
      <c r="F68" s="121">
        <v>99279975</v>
      </c>
      <c r="G68" s="174">
        <f>IF(ISBLANK(F68),"-",(F68/$D$50*$D$47*$B$68)*($B$57/$D$68))</f>
        <v>1.9345873642109406</v>
      </c>
      <c r="H68" s="141">
        <f t="shared" si="0"/>
        <v>0.96729368210547029</v>
      </c>
    </row>
    <row r="69" spans="1:8" ht="27" customHeight="1" thickBot="1" x14ac:dyDescent="0.45">
      <c r="A69" s="131" t="s">
        <v>140</v>
      </c>
      <c r="B69" s="132">
        <f>(D47*B68)/B56*B57</f>
        <v>149.75073750000001</v>
      </c>
      <c r="C69" s="351"/>
      <c r="D69" s="354"/>
      <c r="E69" s="128">
        <v>2</v>
      </c>
      <c r="F69" s="84">
        <v>98735534</v>
      </c>
      <c r="G69" s="175">
        <f>IF(ISBLANK(F69),"-",(F69/$D$50*$D$47*$B$68)*($B$57/$D$68))</f>
        <v>1.9239782894286555</v>
      </c>
      <c r="H69" s="141">
        <f t="shared" si="0"/>
        <v>0.96198914471432773</v>
      </c>
    </row>
    <row r="70" spans="1:8" ht="26.25" customHeight="1" x14ac:dyDescent="0.4">
      <c r="A70" s="358" t="s">
        <v>77</v>
      </c>
      <c r="B70" s="359"/>
      <c r="C70" s="351"/>
      <c r="D70" s="354"/>
      <c r="E70" s="128">
        <v>3</v>
      </c>
      <c r="F70" s="84">
        <v>99499718</v>
      </c>
      <c r="G70" s="175">
        <f>IF(ISBLANK(F70),"-",(F70/$D$50*$D$47*$B$68)*($B$57/$D$68))</f>
        <v>1.9388693156434806</v>
      </c>
      <c r="H70" s="141">
        <f t="shared" si="0"/>
        <v>0.96943465782174032</v>
      </c>
    </row>
    <row r="71" spans="1:8" ht="27" customHeight="1" thickBot="1" x14ac:dyDescent="0.45">
      <c r="A71" s="360"/>
      <c r="B71" s="361"/>
      <c r="C71" s="356"/>
      <c r="D71" s="355"/>
      <c r="E71" s="129">
        <v>4</v>
      </c>
      <c r="F71" s="126"/>
      <c r="G71" s="176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33" t="s">
        <v>70</v>
      </c>
      <c r="G72" s="178">
        <f>AVERAGE(G60:G71)</f>
        <v>1.9619863606736416</v>
      </c>
      <c r="H72" s="134">
        <f>AVERAGE(H60:H71)</f>
        <v>0.98099318033682081</v>
      </c>
    </row>
    <row r="73" spans="1:8" ht="26.25" customHeight="1" x14ac:dyDescent="0.4">
      <c r="C73" s="100"/>
      <c r="D73" s="100"/>
      <c r="E73" s="100"/>
      <c r="F73" s="111" t="s">
        <v>83</v>
      </c>
      <c r="G73" s="135">
        <f>STDEV(G60:G71)/G72</f>
        <v>1.6807699738947933E-2</v>
      </c>
      <c r="H73" s="135">
        <f>STDEV(H60:H71)/H72</f>
        <v>1.6807699738947933E-2</v>
      </c>
    </row>
    <row r="74" spans="1:8" ht="27" customHeight="1" thickBot="1" x14ac:dyDescent="0.45">
      <c r="A74" s="100"/>
      <c r="B74" s="100"/>
      <c r="C74" s="100"/>
      <c r="D74" s="100"/>
      <c r="E74" s="102"/>
      <c r="F74" s="113" t="s">
        <v>20</v>
      </c>
      <c r="G74" s="136">
        <f>COUNT(G60:G71)</f>
        <v>6</v>
      </c>
      <c r="H74" s="136">
        <f>COUNT(H60:H71)</f>
        <v>6</v>
      </c>
    </row>
    <row r="76" spans="1:8" ht="26.25" customHeight="1" x14ac:dyDescent="0.4">
      <c r="A76" s="56" t="s">
        <v>132</v>
      </c>
      <c r="B76" s="57" t="s">
        <v>96</v>
      </c>
      <c r="C76" s="362" t="str">
        <f>B20</f>
        <v xml:space="preserve">Doxazosin </v>
      </c>
      <c r="D76" s="362"/>
      <c r="E76" s="70" t="s">
        <v>97</v>
      </c>
      <c r="F76" s="70"/>
      <c r="G76" s="137">
        <f>H72</f>
        <v>0.98099318033682081</v>
      </c>
      <c r="H76" s="268"/>
    </row>
    <row r="77" spans="1:8" ht="18.75" x14ac:dyDescent="0.3">
      <c r="A77" s="149" t="s">
        <v>104</v>
      </c>
      <c r="B77" s="149" t="s">
        <v>105</v>
      </c>
    </row>
    <row r="78" spans="1:8" ht="18.75" x14ac:dyDescent="0.3">
      <c r="A78" s="149"/>
      <c r="B78" s="149"/>
    </row>
    <row r="79" spans="1:8" ht="26.25" customHeight="1" x14ac:dyDescent="0.4">
      <c r="A79" s="56" t="s">
        <v>4</v>
      </c>
      <c r="B79" s="357" t="str">
        <f>B26</f>
        <v>Doxazosin Mesylate</v>
      </c>
      <c r="C79" s="357"/>
    </row>
    <row r="80" spans="1:8" ht="26.25" customHeight="1" x14ac:dyDescent="0.4">
      <c r="A80" s="57" t="s">
        <v>48</v>
      </c>
      <c r="B80" s="357" t="str">
        <f>B27</f>
        <v>D46-1</v>
      </c>
      <c r="C80" s="357"/>
    </row>
    <row r="81" spans="1:12" ht="27" customHeight="1" thickBot="1" x14ac:dyDescent="0.45">
      <c r="A81" s="57" t="s">
        <v>6</v>
      </c>
      <c r="B81" s="58">
        <v>99.6</v>
      </c>
    </row>
    <row r="82" spans="1:12" s="150" customFormat="1" ht="27" customHeight="1" thickBot="1" x14ac:dyDescent="0.45">
      <c r="A82" s="57" t="s">
        <v>49</v>
      </c>
      <c r="B82" s="59">
        <v>0</v>
      </c>
      <c r="C82" s="339" t="s">
        <v>106</v>
      </c>
      <c r="D82" s="340"/>
      <c r="E82" s="340"/>
      <c r="F82" s="340"/>
      <c r="G82" s="341"/>
      <c r="I82" s="60"/>
      <c r="J82" s="60"/>
      <c r="K82" s="60"/>
      <c r="L82" s="60"/>
    </row>
    <row r="83" spans="1:12" s="150" customFormat="1" ht="19.5" customHeight="1" thickBot="1" x14ac:dyDescent="0.35">
      <c r="A83" s="57" t="s">
        <v>51</v>
      </c>
      <c r="B83" s="268">
        <f>B81-B82</f>
        <v>99.6</v>
      </c>
      <c r="C83" s="62"/>
      <c r="D83" s="62"/>
      <c r="E83" s="62"/>
      <c r="F83" s="62"/>
      <c r="G83" s="63"/>
      <c r="I83" s="60"/>
      <c r="J83" s="60"/>
      <c r="K83" s="60"/>
      <c r="L83" s="60"/>
    </row>
    <row r="84" spans="1:12" s="150" customFormat="1" ht="27" customHeight="1" thickBot="1" x14ac:dyDescent="0.45">
      <c r="A84" s="57" t="s">
        <v>52</v>
      </c>
      <c r="B84" s="64">
        <v>451.48</v>
      </c>
      <c r="C84" s="327" t="s">
        <v>141</v>
      </c>
      <c r="D84" s="328"/>
      <c r="E84" s="328"/>
      <c r="F84" s="328"/>
      <c r="G84" s="328"/>
      <c r="H84" s="329"/>
      <c r="I84" s="60"/>
      <c r="J84" s="60"/>
      <c r="K84" s="60"/>
      <c r="L84" s="60"/>
    </row>
    <row r="85" spans="1:12" s="150" customFormat="1" ht="27" customHeight="1" thickBot="1" x14ac:dyDescent="0.45">
      <c r="A85" s="57" t="s">
        <v>54</v>
      </c>
      <c r="B85" s="64">
        <v>547.48</v>
      </c>
      <c r="C85" s="327" t="s">
        <v>142</v>
      </c>
      <c r="D85" s="328"/>
      <c r="E85" s="328"/>
      <c r="F85" s="328"/>
      <c r="G85" s="328"/>
      <c r="H85" s="329"/>
      <c r="I85" s="60"/>
      <c r="J85" s="60"/>
      <c r="K85" s="60"/>
      <c r="L85" s="60"/>
    </row>
    <row r="86" spans="1:12" s="150" customFormat="1" ht="18.75" x14ac:dyDescent="0.3">
      <c r="A86" s="57"/>
      <c r="B86" s="67"/>
      <c r="C86" s="68"/>
      <c r="D86" s="68"/>
      <c r="E86" s="68"/>
      <c r="F86" s="68"/>
      <c r="G86" s="68"/>
      <c r="H86" s="68"/>
      <c r="I86" s="60"/>
      <c r="J86" s="60"/>
      <c r="K86" s="60"/>
      <c r="L86" s="60"/>
    </row>
    <row r="87" spans="1:12" s="150" customFormat="1" ht="18.75" x14ac:dyDescent="0.3">
      <c r="A87" s="57" t="s">
        <v>56</v>
      </c>
      <c r="B87" s="69">
        <f>B84/B85</f>
        <v>0.82465112880835834</v>
      </c>
      <c r="C87" s="70" t="s">
        <v>57</v>
      </c>
      <c r="D87" s="70"/>
      <c r="E87" s="70"/>
      <c r="F87" s="70"/>
      <c r="G87" s="70"/>
      <c r="I87" s="60"/>
      <c r="J87" s="60"/>
      <c r="K87" s="60"/>
      <c r="L87" s="60"/>
    </row>
    <row r="88" spans="1:12" ht="19.5" customHeight="1" thickBot="1" x14ac:dyDescent="0.35">
      <c r="A88" s="149"/>
      <c r="B88" s="149"/>
    </row>
    <row r="89" spans="1:12" ht="27" customHeight="1" thickBot="1" x14ac:dyDescent="0.45">
      <c r="A89" s="71" t="s">
        <v>135</v>
      </c>
      <c r="B89" s="72">
        <v>25</v>
      </c>
      <c r="D89" s="269" t="s">
        <v>59</v>
      </c>
      <c r="E89" s="270"/>
      <c r="F89" s="342" t="s">
        <v>60</v>
      </c>
      <c r="G89" s="344"/>
    </row>
    <row r="90" spans="1:12" ht="27" customHeight="1" thickBot="1" x14ac:dyDescent="0.45">
      <c r="A90" s="73" t="s">
        <v>61</v>
      </c>
      <c r="B90" s="74">
        <v>4</v>
      </c>
      <c r="C90" s="272" t="s">
        <v>62</v>
      </c>
      <c r="D90" s="76" t="s">
        <v>63</v>
      </c>
      <c r="E90" s="77" t="s">
        <v>64</v>
      </c>
      <c r="F90" s="76" t="s">
        <v>63</v>
      </c>
      <c r="G90" s="78" t="s">
        <v>64</v>
      </c>
      <c r="I90" s="152" t="s">
        <v>136</v>
      </c>
    </row>
    <row r="91" spans="1:12" ht="26.25" customHeight="1" x14ac:dyDescent="0.4">
      <c r="A91" s="73" t="s">
        <v>65</v>
      </c>
      <c r="B91" s="74">
        <v>100</v>
      </c>
      <c r="C91" s="182">
        <v>1</v>
      </c>
      <c r="D91" s="80">
        <v>0.21390000000000001</v>
      </c>
      <c r="E91" s="81">
        <f>IF(ISBLANK(D91),"-",$D$101/$D$98*D91)</f>
        <v>0.24982742958212789</v>
      </c>
      <c r="F91" s="80">
        <v>0.23619999999999999</v>
      </c>
      <c r="G91" s="82">
        <f>IF(ISBLANK(F91),"-",$D$101/$F$98*F91)</f>
        <v>0.25339992234913616</v>
      </c>
      <c r="I91" s="153"/>
    </row>
    <row r="92" spans="1:12" ht="26.25" customHeight="1" x14ac:dyDescent="0.4">
      <c r="A92" s="73" t="s">
        <v>66</v>
      </c>
      <c r="B92" s="74">
        <v>3</v>
      </c>
      <c r="C92" s="100">
        <v>2</v>
      </c>
      <c r="D92" s="84">
        <v>0.2147</v>
      </c>
      <c r="E92" s="85">
        <f>IF(ISBLANK(D92),"-",$D$101/$D$98*D92)</f>
        <v>0.25076180052025648</v>
      </c>
      <c r="F92" s="84">
        <v>0.23330000000000001</v>
      </c>
      <c r="G92" s="86">
        <f>IF(ISBLANK(F92),"-",$D$101/$F$98*F92)</f>
        <v>0.25028874633384196</v>
      </c>
      <c r="I92" s="345">
        <f>ABS((F96/D96*D95)-F95)/D95</f>
        <v>7.0186660104022535E-3</v>
      </c>
    </row>
    <row r="93" spans="1:12" ht="26.25" customHeight="1" x14ac:dyDescent="0.4">
      <c r="A93" s="73" t="s">
        <v>67</v>
      </c>
      <c r="B93" s="74">
        <v>50</v>
      </c>
      <c r="C93" s="100">
        <v>3</v>
      </c>
      <c r="D93" s="84">
        <v>0.214</v>
      </c>
      <c r="E93" s="85">
        <f>IF(ISBLANK(D93),"-",$D$101/$D$98*D93)</f>
        <v>0.24994422594939394</v>
      </c>
      <c r="F93" s="84">
        <v>0.2346</v>
      </c>
      <c r="G93" s="86">
        <f>IF(ISBLANK(F93),"-",$D$101/$F$98*F93)</f>
        <v>0.25168341144414624</v>
      </c>
      <c r="I93" s="345"/>
    </row>
    <row r="94" spans="1:12" ht="27" customHeight="1" thickBot="1" x14ac:dyDescent="0.45">
      <c r="A94" s="73" t="s">
        <v>68</v>
      </c>
      <c r="B94" s="74">
        <v>1</v>
      </c>
      <c r="C94" s="183">
        <v>4</v>
      </c>
      <c r="D94" s="88"/>
      <c r="E94" s="89" t="str">
        <f>IF(ISBLANK(D94),"-",$D$101/$D$98*D94)</f>
        <v>-</v>
      </c>
      <c r="F94" s="184"/>
      <c r="G94" s="90" t="str">
        <f>IF(ISBLANK(F94),"-",$D$101/$F$98*F94)</f>
        <v>-</v>
      </c>
      <c r="I94" s="154"/>
    </row>
    <row r="95" spans="1:12" ht="27" customHeight="1" thickBot="1" x14ac:dyDescent="0.45">
      <c r="A95" s="73" t="s">
        <v>69</v>
      </c>
      <c r="B95" s="74">
        <v>1</v>
      </c>
      <c r="C95" s="57" t="s">
        <v>70</v>
      </c>
      <c r="D95" s="370">
        <f>AVERAGE(D91:D94)</f>
        <v>0.21419999999999997</v>
      </c>
      <c r="E95" s="371">
        <f>AVERAGE(E91:E94)</f>
        <v>0.25017781868392613</v>
      </c>
      <c r="F95" s="372">
        <f>AVERAGE(F91:F94)</f>
        <v>0.23470000000000002</v>
      </c>
      <c r="G95" s="373">
        <f>AVERAGE(G91:G94)</f>
        <v>0.25179069337570814</v>
      </c>
    </row>
    <row r="96" spans="1:12" ht="26.25" customHeight="1" x14ac:dyDescent="0.4">
      <c r="A96" s="73" t="s">
        <v>71</v>
      </c>
      <c r="B96" s="58">
        <v>1</v>
      </c>
      <c r="C96" s="95" t="s">
        <v>72</v>
      </c>
      <c r="D96" s="96">
        <v>24.13</v>
      </c>
      <c r="E96" s="70"/>
      <c r="F96" s="97">
        <v>26.27</v>
      </c>
    </row>
    <row r="97" spans="1:10" ht="26.25" customHeight="1" x14ac:dyDescent="0.4">
      <c r="A97" s="73" t="s">
        <v>73</v>
      </c>
      <c r="B97" s="58">
        <v>1</v>
      </c>
      <c r="C97" s="98" t="s">
        <v>74</v>
      </c>
      <c r="D97" s="99">
        <f>D96*$B$87</f>
        <v>19.898831738145685</v>
      </c>
      <c r="E97" s="100"/>
      <c r="F97" s="101">
        <f>F96*$B$87</f>
        <v>21.663585153795573</v>
      </c>
    </row>
    <row r="98" spans="1:10" ht="19.5" customHeight="1" thickBot="1" x14ac:dyDescent="0.35">
      <c r="A98" s="73" t="s">
        <v>75</v>
      </c>
      <c r="B98" s="100">
        <f>(B97/B96)*(B95/B94)*(B93/B92)*(B91/B90)*B89</f>
        <v>10416.666666666668</v>
      </c>
      <c r="C98" s="98" t="s">
        <v>143</v>
      </c>
      <c r="D98" s="103">
        <f>D97*$B$83/100</f>
        <v>19.819236411193103</v>
      </c>
      <c r="E98" s="102"/>
      <c r="F98" s="104">
        <f>F97*$B$83/100</f>
        <v>21.57693081318039</v>
      </c>
    </row>
    <row r="99" spans="1:10" ht="19.5" customHeight="1" thickBot="1" x14ac:dyDescent="0.35">
      <c r="A99" s="346" t="s">
        <v>77</v>
      </c>
      <c r="B99" s="363"/>
      <c r="C99" s="98" t="s">
        <v>144</v>
      </c>
      <c r="D99" s="186">
        <f>D98/$B$98</f>
        <v>1.9026466954745376E-3</v>
      </c>
      <c r="E99" s="102"/>
      <c r="F99" s="160">
        <f>F98/$B$98</f>
        <v>2.0713853580653172E-3</v>
      </c>
      <c r="H99" s="155"/>
    </row>
    <row r="100" spans="1:10" ht="19.5" customHeight="1" thickBot="1" x14ac:dyDescent="0.35">
      <c r="A100" s="348"/>
      <c r="B100" s="364"/>
      <c r="C100" s="98" t="s">
        <v>126</v>
      </c>
      <c r="D100" s="187">
        <f>$B$56/$B$116</f>
        <v>2.2222222222222222E-3</v>
      </c>
      <c r="F100" s="165"/>
      <c r="G100" s="118"/>
      <c r="H100" s="155"/>
    </row>
    <row r="101" spans="1:10" ht="18.75" x14ac:dyDescent="0.3">
      <c r="C101" s="98" t="s">
        <v>80</v>
      </c>
      <c r="D101" s="99">
        <f>D100*$B$98</f>
        <v>23.148148148148152</v>
      </c>
      <c r="F101" s="165"/>
      <c r="H101" s="155"/>
    </row>
    <row r="102" spans="1:10" ht="19.5" customHeight="1" thickBot="1" x14ac:dyDescent="0.35">
      <c r="C102" s="106" t="s">
        <v>81</v>
      </c>
      <c r="D102" s="188">
        <f>D101/B34</f>
        <v>28.070231567617945</v>
      </c>
      <c r="F102" s="169"/>
      <c r="H102" s="155"/>
      <c r="J102" s="189"/>
    </row>
    <row r="103" spans="1:10" ht="18.75" x14ac:dyDescent="0.3">
      <c r="C103" s="108" t="s">
        <v>145</v>
      </c>
      <c r="D103" s="109">
        <f>AVERAGE(E91:E94,G91:G94)</f>
        <v>0.25098425602981711</v>
      </c>
      <c r="F103" s="169"/>
      <c r="G103" s="118"/>
      <c r="H103" s="155"/>
      <c r="J103" s="110"/>
    </row>
    <row r="104" spans="1:10" ht="18.75" x14ac:dyDescent="0.3">
      <c r="C104" s="111" t="s">
        <v>83</v>
      </c>
      <c r="D104" s="190">
        <f>STDEV(E91:E94,G91:G94)/D103</f>
        <v>5.4272706258471706E-3</v>
      </c>
      <c r="F104" s="169"/>
      <c r="H104" s="155"/>
      <c r="J104" s="110"/>
    </row>
    <row r="105" spans="1:10" ht="19.5" customHeight="1" thickBot="1" x14ac:dyDescent="0.35">
      <c r="C105" s="113" t="s">
        <v>20</v>
      </c>
      <c r="D105" s="191">
        <f>COUNT(E91:E94,G91:G94)</f>
        <v>6</v>
      </c>
      <c r="F105" s="169"/>
      <c r="H105" s="155"/>
      <c r="J105" s="110"/>
    </row>
    <row r="106" spans="1:10" ht="19.5" customHeight="1" thickBot="1" x14ac:dyDescent="0.35">
      <c r="A106" s="55"/>
      <c r="B106" s="55"/>
      <c r="C106" s="55"/>
      <c r="D106" s="55"/>
      <c r="E106" s="55"/>
    </row>
    <row r="107" spans="1:10" ht="26.25" customHeight="1" x14ac:dyDescent="0.4">
      <c r="A107" s="71" t="s">
        <v>109</v>
      </c>
      <c r="B107" s="72">
        <v>900</v>
      </c>
      <c r="C107" s="269" t="s">
        <v>146</v>
      </c>
      <c r="D107" s="192" t="s">
        <v>63</v>
      </c>
      <c r="E107" s="193" t="s">
        <v>111</v>
      </c>
      <c r="F107" s="194" t="s">
        <v>112</v>
      </c>
    </row>
    <row r="108" spans="1:10" ht="26.25" customHeight="1" x14ac:dyDescent="0.4">
      <c r="A108" s="73" t="s">
        <v>113</v>
      </c>
      <c r="B108" s="74">
        <v>1</v>
      </c>
      <c r="C108" s="123">
        <v>1</v>
      </c>
      <c r="D108" s="368">
        <v>0.27900000000000003</v>
      </c>
      <c r="E108" s="195">
        <f t="shared" ref="E108:E113" si="1">IF(ISBLANK(D108),"-",D108/$D$103*$D$100*$B$116)</f>
        <v>2.2232470228479562</v>
      </c>
      <c r="F108" s="196">
        <f t="shared" ref="F108:F113" si="2">IF(ISBLANK(D108), "-", E108/$B$56)</f>
        <v>1.1116235114239781</v>
      </c>
    </row>
    <row r="109" spans="1:10" ht="26.25" customHeight="1" x14ac:dyDescent="0.4">
      <c r="A109" s="73" t="s">
        <v>114</v>
      </c>
      <c r="B109" s="74">
        <v>1</v>
      </c>
      <c r="C109" s="123">
        <v>2</v>
      </c>
      <c r="D109" s="368">
        <v>0.31830000000000003</v>
      </c>
      <c r="E109" s="197">
        <f t="shared" si="1"/>
        <v>2.5364140766039585</v>
      </c>
      <c r="F109" s="198">
        <f t="shared" si="2"/>
        <v>1.2682070383019792</v>
      </c>
    </row>
    <row r="110" spans="1:10" ht="26.25" customHeight="1" x14ac:dyDescent="0.4">
      <c r="A110" s="73" t="s">
        <v>115</v>
      </c>
      <c r="B110" s="74">
        <v>1</v>
      </c>
      <c r="C110" s="123">
        <v>3</v>
      </c>
      <c r="D110" s="368">
        <v>0.23710000000000001</v>
      </c>
      <c r="E110" s="197">
        <f t="shared" si="1"/>
        <v>1.8893615380546607</v>
      </c>
      <c r="F110" s="198">
        <f t="shared" si="2"/>
        <v>0.94468076902733034</v>
      </c>
    </row>
    <row r="111" spans="1:10" ht="26.25" customHeight="1" x14ac:dyDescent="0.4">
      <c r="A111" s="73" t="s">
        <v>116</v>
      </c>
      <c r="B111" s="74">
        <v>1</v>
      </c>
      <c r="C111" s="123">
        <v>4</v>
      </c>
      <c r="D111" s="368">
        <v>0.28770000000000001</v>
      </c>
      <c r="E111" s="197">
        <f t="shared" si="1"/>
        <v>2.2925740805496666</v>
      </c>
      <c r="F111" s="198">
        <f t="shared" si="2"/>
        <v>1.1462870402748333</v>
      </c>
    </row>
    <row r="112" spans="1:10" ht="26.25" customHeight="1" x14ac:dyDescent="0.4">
      <c r="A112" s="73" t="s">
        <v>117</v>
      </c>
      <c r="B112" s="74">
        <v>1</v>
      </c>
      <c r="C112" s="123">
        <v>5</v>
      </c>
      <c r="D112" s="368">
        <v>0.25700000000000001</v>
      </c>
      <c r="E112" s="197">
        <f t="shared" si="1"/>
        <v>2.0479372217631711</v>
      </c>
      <c r="F112" s="198">
        <f t="shared" si="2"/>
        <v>1.0239686108815855</v>
      </c>
    </row>
    <row r="113" spans="1:10" ht="26.25" customHeight="1" x14ac:dyDescent="0.4">
      <c r="A113" s="73" t="s">
        <v>118</v>
      </c>
      <c r="B113" s="74">
        <v>1</v>
      </c>
      <c r="C113" s="199">
        <v>6</v>
      </c>
      <c r="D113" s="369">
        <v>0.2505</v>
      </c>
      <c r="E113" s="200">
        <f t="shared" si="1"/>
        <v>1.9961411441699388</v>
      </c>
      <c r="F113" s="201">
        <f t="shared" si="2"/>
        <v>0.99807057208496941</v>
      </c>
    </row>
    <row r="114" spans="1:10" ht="26.25" customHeight="1" x14ac:dyDescent="0.4">
      <c r="A114" s="73" t="s">
        <v>119</v>
      </c>
      <c r="B114" s="74">
        <v>1</v>
      </c>
      <c r="C114" s="123"/>
      <c r="D114" s="100"/>
      <c r="E114" s="70"/>
      <c r="F114" s="202"/>
    </row>
    <row r="115" spans="1:10" ht="26.25" customHeight="1" x14ac:dyDescent="0.4">
      <c r="A115" s="73" t="s">
        <v>120</v>
      </c>
      <c r="B115" s="74">
        <v>1</v>
      </c>
      <c r="C115" s="123"/>
      <c r="D115" s="203" t="s">
        <v>70</v>
      </c>
      <c r="E115" s="204">
        <f>AVERAGE(E108:E113)</f>
        <v>2.164279180664892</v>
      </c>
      <c r="F115" s="205">
        <f>AVERAGE(F108:F113)</f>
        <v>1.082139590332446</v>
      </c>
    </row>
    <row r="116" spans="1:10" ht="27" customHeight="1" thickBot="1" x14ac:dyDescent="0.45">
      <c r="A116" s="73" t="s">
        <v>121</v>
      </c>
      <c r="B116" s="83">
        <f>(B115/B114)*(B113/B112)*(B111/B110)*(B109/B108)*B107</f>
        <v>900</v>
      </c>
      <c r="C116" s="206"/>
      <c r="D116" s="57" t="s">
        <v>83</v>
      </c>
      <c r="E116" s="207">
        <f>STDEV(E108:E113)/E115</f>
        <v>0.10851859075147118</v>
      </c>
      <c r="F116" s="207">
        <f>STDEV(F108:F113)/F115</f>
        <v>0.10851859075147118</v>
      </c>
      <c r="I116" s="70"/>
    </row>
    <row r="117" spans="1:10" ht="27" customHeight="1" thickBot="1" x14ac:dyDescent="0.45">
      <c r="A117" s="346" t="s">
        <v>77</v>
      </c>
      <c r="B117" s="347"/>
      <c r="C117" s="208"/>
      <c r="D117" s="209" t="s">
        <v>20</v>
      </c>
      <c r="E117" s="210">
        <f>COUNT(E108:E113)</f>
        <v>6</v>
      </c>
      <c r="F117" s="210">
        <f>COUNT(F108:F113)</f>
        <v>6</v>
      </c>
      <c r="I117" s="70"/>
      <c r="J117" s="110"/>
    </row>
    <row r="118" spans="1:10" ht="19.5" customHeight="1" thickBot="1" x14ac:dyDescent="0.35">
      <c r="A118" s="348"/>
      <c r="B118" s="349"/>
      <c r="C118" s="70"/>
      <c r="D118" s="70"/>
      <c r="E118" s="70"/>
      <c r="F118" s="100"/>
      <c r="G118" s="70"/>
      <c r="H118" s="70"/>
      <c r="I118" s="70"/>
    </row>
    <row r="119" spans="1:10" ht="18.75" x14ac:dyDescent="0.3">
      <c r="A119" s="211"/>
      <c r="B119" s="68"/>
      <c r="C119" s="70"/>
      <c r="D119" s="70"/>
      <c r="E119" s="70"/>
      <c r="F119" s="100"/>
      <c r="G119" s="70"/>
      <c r="H119" s="70"/>
      <c r="I119" s="70"/>
    </row>
    <row r="120" spans="1:10" ht="26.25" customHeight="1" x14ac:dyDescent="0.4">
      <c r="A120" s="56" t="s">
        <v>132</v>
      </c>
      <c r="B120" s="57" t="s">
        <v>122</v>
      </c>
      <c r="C120" s="362" t="str">
        <f>B20</f>
        <v xml:space="preserve">Doxazosin </v>
      </c>
      <c r="D120" s="362"/>
      <c r="E120" s="70" t="s">
        <v>123</v>
      </c>
      <c r="F120" s="70"/>
      <c r="G120" s="137">
        <f>F115</f>
        <v>1.082139590332446</v>
      </c>
      <c r="H120" s="70"/>
      <c r="I120" s="70"/>
    </row>
    <row r="121" spans="1:10" ht="19.5" customHeight="1" thickBot="1" x14ac:dyDescent="0.35">
      <c r="A121" s="271"/>
      <c r="B121" s="271"/>
      <c r="C121" s="139"/>
      <c r="D121" s="139"/>
      <c r="E121" s="139"/>
      <c r="F121" s="139"/>
      <c r="G121" s="139"/>
      <c r="H121" s="139"/>
    </row>
    <row r="122" spans="1:10" ht="18.75" x14ac:dyDescent="0.3">
      <c r="B122" s="365" t="s">
        <v>26</v>
      </c>
      <c r="C122" s="365"/>
      <c r="E122" s="272" t="s">
        <v>27</v>
      </c>
      <c r="F122" s="212"/>
      <c r="G122" s="365" t="s">
        <v>28</v>
      </c>
      <c r="H122" s="365"/>
    </row>
    <row r="123" spans="1:10" ht="69.95" customHeight="1" x14ac:dyDescent="0.3">
      <c r="A123" s="56" t="s">
        <v>29</v>
      </c>
      <c r="B123" s="143"/>
      <c r="C123" s="143"/>
      <c r="E123" s="143"/>
      <c r="F123" s="70"/>
      <c r="G123" s="143"/>
      <c r="H123" s="143"/>
    </row>
    <row r="124" spans="1:10" ht="69.95" customHeight="1" x14ac:dyDescent="0.3">
      <c r="A124" s="56" t="s">
        <v>30</v>
      </c>
      <c r="B124" s="213"/>
      <c r="C124" s="213"/>
      <c r="E124" s="213"/>
      <c r="F124" s="70"/>
      <c r="G124" s="144"/>
      <c r="H124" s="144"/>
    </row>
    <row r="125" spans="1:10" ht="18.75" x14ac:dyDescent="0.3">
      <c r="A125" s="100"/>
      <c r="B125" s="100"/>
      <c r="C125" s="100"/>
      <c r="D125" s="100"/>
      <c r="E125" s="100"/>
      <c r="F125" s="102"/>
      <c r="G125" s="100"/>
      <c r="H125" s="100"/>
      <c r="I125" s="70"/>
    </row>
    <row r="126" spans="1:10" ht="18.75" x14ac:dyDescent="0.3">
      <c r="A126" s="100"/>
      <c r="B126" s="100"/>
      <c r="C126" s="100"/>
      <c r="D126" s="100"/>
      <c r="E126" s="100"/>
      <c r="F126" s="102"/>
      <c r="G126" s="100"/>
      <c r="H126" s="100"/>
      <c r="I126" s="70"/>
    </row>
    <row r="127" spans="1:10" ht="18.75" x14ac:dyDescent="0.3">
      <c r="A127" s="100"/>
      <c r="B127" s="100"/>
      <c r="C127" s="100"/>
      <c r="D127" s="100"/>
      <c r="E127" s="100"/>
      <c r="F127" s="102"/>
      <c r="G127" s="100"/>
      <c r="H127" s="100"/>
      <c r="I127" s="70"/>
    </row>
    <row r="128" spans="1:10" ht="18.75" x14ac:dyDescent="0.3">
      <c r="A128" s="100"/>
      <c r="B128" s="100"/>
      <c r="C128" s="100"/>
      <c r="D128" s="100"/>
      <c r="E128" s="100"/>
      <c r="F128" s="102"/>
      <c r="G128" s="100"/>
      <c r="H128" s="100"/>
      <c r="I128" s="70"/>
    </row>
    <row r="129" spans="1:9" ht="18.75" x14ac:dyDescent="0.3">
      <c r="A129" s="100"/>
      <c r="B129" s="100"/>
      <c r="C129" s="100"/>
      <c r="D129" s="100"/>
      <c r="E129" s="100"/>
      <c r="F129" s="102"/>
      <c r="G129" s="100"/>
      <c r="H129" s="100"/>
      <c r="I129" s="70"/>
    </row>
    <row r="130" spans="1:9" ht="18.75" x14ac:dyDescent="0.3">
      <c r="A130" s="100"/>
      <c r="B130" s="100"/>
      <c r="C130" s="100"/>
      <c r="D130" s="100"/>
      <c r="E130" s="100"/>
      <c r="F130" s="102"/>
      <c r="G130" s="100"/>
      <c r="H130" s="100"/>
      <c r="I130" s="70"/>
    </row>
    <row r="131" spans="1:9" ht="18.75" x14ac:dyDescent="0.3">
      <c r="A131" s="100"/>
      <c r="B131" s="100"/>
      <c r="C131" s="100"/>
      <c r="D131" s="100"/>
      <c r="E131" s="100"/>
      <c r="F131" s="102"/>
      <c r="G131" s="100"/>
      <c r="H131" s="100"/>
      <c r="I131" s="70"/>
    </row>
    <row r="132" spans="1:9" ht="18.75" x14ac:dyDescent="0.3">
      <c r="A132" s="100"/>
      <c r="B132" s="100"/>
      <c r="C132" s="100"/>
      <c r="D132" s="100"/>
      <c r="E132" s="100"/>
      <c r="F132" s="102"/>
      <c r="G132" s="100"/>
      <c r="H132" s="100"/>
      <c r="I132" s="70"/>
    </row>
    <row r="133" spans="1:9" ht="18.75" x14ac:dyDescent="0.3">
      <c r="A133" s="100"/>
      <c r="B133" s="100"/>
      <c r="C133" s="100"/>
      <c r="D133" s="100"/>
      <c r="E133" s="100"/>
      <c r="F133" s="102"/>
      <c r="G133" s="100"/>
      <c r="H133" s="100"/>
      <c r="I133" s="70"/>
    </row>
    <row r="250" spans="1:1" x14ac:dyDescent="0.25">
      <c r="A250" s="48">
        <v>5</v>
      </c>
    </row>
  </sheetData>
  <sheetProtection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(2)</vt:lpstr>
      <vt:lpstr>Uniformity</vt:lpstr>
      <vt:lpstr>Dxazosin</vt:lpstr>
      <vt:lpstr>cu</vt:lpstr>
      <vt:lpstr>DISS(2)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2016-05-19T10:19:23Z</cp:lastPrinted>
  <dcterms:created xsi:type="dcterms:W3CDTF">2005-07-05T10:19:27Z</dcterms:created>
  <dcterms:modified xsi:type="dcterms:W3CDTF">2016-05-20T13:58:29Z</dcterms:modified>
  <cp:category/>
</cp:coreProperties>
</file>