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525" windowWidth="20730" windowHeight="11445" activeTab="3"/>
  </bookViews>
  <sheets>
    <sheet name="SST" sheetId="1" r:id="rId1"/>
    <sheet name="SST (2)" sheetId="5" r:id="rId2"/>
    <sheet name="RD" sheetId="6" r:id="rId3"/>
    <sheet name="Salbutamol" sheetId="2" r:id="rId4"/>
    <sheet name="Ambroxol Hydrochloride BP" sheetId="3" r:id="rId5"/>
    <sheet name="Guafenesin BP" sheetId="4" r:id="rId6"/>
  </sheets>
  <definedNames>
    <definedName name="_xlnm.Print_Area" localSheetId="4">'Ambroxol Hydrochloride BP'!$A$1:$H$81</definedName>
    <definedName name="_xlnm.Print_Area" localSheetId="5">'Guafenesin BP'!$A$1:$H$81</definedName>
    <definedName name="_xlnm.Print_Area" localSheetId="2">RD!$A$1:$H$47</definedName>
    <definedName name="_xlnm.Print_Area" localSheetId="3">Salbutamol!$A$1:$H$82</definedName>
  </definedNames>
  <calcPr calcId="144525"/>
</workbook>
</file>

<file path=xl/calcChain.xml><?xml version="1.0" encoding="utf-8"?>
<calcChain xmlns="http://schemas.openxmlformats.org/spreadsheetml/2006/main">
  <c r="C72" i="1" l="1"/>
  <c r="B62" i="1"/>
  <c r="B63" i="1" s="1"/>
  <c r="B74" i="1"/>
  <c r="E72" i="1"/>
  <c r="D72" i="1"/>
  <c r="B72" i="1"/>
  <c r="B73" i="1" s="1"/>
  <c r="B21" i="5" l="1"/>
  <c r="B20" i="5"/>
  <c r="B41" i="1"/>
  <c r="B42" i="1" s="1"/>
  <c r="B21" i="1"/>
  <c r="B57" i="4" l="1"/>
  <c r="B57" i="3"/>
  <c r="B57" i="2"/>
  <c r="D33" i="6"/>
  <c r="C33" i="6"/>
  <c r="B33" i="6"/>
  <c r="C35" i="6" l="1"/>
  <c r="C37" i="6"/>
  <c r="C39" i="6" s="1"/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C77" i="4"/>
  <c r="H72" i="4"/>
  <c r="G72" i="4"/>
  <c r="G71" i="4"/>
  <c r="H71" i="4" s="1"/>
  <c r="G70" i="4"/>
  <c r="H70" i="4" s="1"/>
  <c r="G69" i="4"/>
  <c r="H69" i="4" s="1"/>
  <c r="B69" i="4"/>
  <c r="H68" i="4"/>
  <c r="G68" i="4"/>
  <c r="G67" i="4"/>
  <c r="H67" i="4" s="1"/>
  <c r="G66" i="4"/>
  <c r="H66" i="4" s="1"/>
  <c r="G65" i="4"/>
  <c r="H65" i="4" s="1"/>
  <c r="H64" i="4"/>
  <c r="G64" i="4"/>
  <c r="G63" i="4"/>
  <c r="H63" i="4" s="1"/>
  <c r="G62" i="4"/>
  <c r="H62" i="4" s="1"/>
  <c r="G61" i="4"/>
  <c r="H61" i="4" s="1"/>
  <c r="B58" i="4"/>
  <c r="D58" i="4"/>
  <c r="E56" i="4"/>
  <c r="B55" i="4"/>
  <c r="B45" i="4"/>
  <c r="D48" i="4" s="1"/>
  <c r="D49" i="4" s="1"/>
  <c r="F42" i="4"/>
  <c r="D42" i="4"/>
  <c r="G41" i="4"/>
  <c r="E41" i="4"/>
  <c r="B34" i="4"/>
  <c r="F44" i="4" s="1"/>
  <c r="F45" i="4" s="1"/>
  <c r="G40" i="4" s="1"/>
  <c r="B30" i="4"/>
  <c r="C77" i="3"/>
  <c r="H72" i="3"/>
  <c r="G72" i="3"/>
  <c r="G71" i="3"/>
  <c r="H71" i="3" s="1"/>
  <c r="G70" i="3"/>
  <c r="H70" i="3" s="1"/>
  <c r="G69" i="3"/>
  <c r="H69" i="3" s="1"/>
  <c r="B69" i="3"/>
  <c r="H68" i="3"/>
  <c r="G68" i="3"/>
  <c r="G67" i="3"/>
  <c r="H67" i="3" s="1"/>
  <c r="G66" i="3"/>
  <c r="H66" i="3" s="1"/>
  <c r="G65" i="3"/>
  <c r="H65" i="3" s="1"/>
  <c r="H64" i="3"/>
  <c r="G64" i="3"/>
  <c r="G63" i="3"/>
  <c r="H63" i="3" s="1"/>
  <c r="G62" i="3"/>
  <c r="H62" i="3" s="1"/>
  <c r="G61" i="3"/>
  <c r="H61" i="3" s="1"/>
  <c r="D58" i="3"/>
  <c r="B58" i="3"/>
  <c r="E56" i="3"/>
  <c r="B55" i="3"/>
  <c r="B45" i="3"/>
  <c r="D48" i="3" s="1"/>
  <c r="D49" i="3" s="1"/>
  <c r="F44" i="3"/>
  <c r="D44" i="3"/>
  <c r="F42" i="3"/>
  <c r="D42" i="3"/>
  <c r="G41" i="3"/>
  <c r="E41" i="3"/>
  <c r="G40" i="3"/>
  <c r="E40" i="3"/>
  <c r="G39" i="3"/>
  <c r="E39" i="3"/>
  <c r="G38" i="3"/>
  <c r="E38" i="3"/>
  <c r="B34" i="3"/>
  <c r="B30" i="3"/>
  <c r="C77" i="2"/>
  <c r="H72" i="2"/>
  <c r="G72" i="2"/>
  <c r="B69" i="2"/>
  <c r="H68" i="2"/>
  <c r="G68" i="2"/>
  <c r="H64" i="2"/>
  <c r="G64" i="2"/>
  <c r="B58" i="2"/>
  <c r="D58" i="2"/>
  <c r="B70" i="2" s="1"/>
  <c r="E56" i="2"/>
  <c r="B55" i="2"/>
  <c r="B45" i="2"/>
  <c r="D48" i="2" s="1"/>
  <c r="D49" i="2" s="1"/>
  <c r="F42" i="2"/>
  <c r="D42" i="2"/>
  <c r="G41" i="2"/>
  <c r="E41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B70" i="4" l="1"/>
  <c r="G38" i="4"/>
  <c r="G39" i="4"/>
  <c r="G42" i="4"/>
  <c r="B70" i="3"/>
  <c r="F45" i="3"/>
  <c r="F46" i="3" s="1"/>
  <c r="D45" i="3"/>
  <c r="D46" i="3" s="1"/>
  <c r="D52" i="3"/>
  <c r="E38" i="2"/>
  <c r="E40" i="2"/>
  <c r="E39" i="2"/>
  <c r="F45" i="2"/>
  <c r="G39" i="2" s="1"/>
  <c r="H73" i="4"/>
  <c r="G77" i="4" s="1"/>
  <c r="F46" i="4"/>
  <c r="H73" i="3"/>
  <c r="H74" i="3" s="1"/>
  <c r="G42" i="3"/>
  <c r="H75" i="3"/>
  <c r="E42" i="3"/>
  <c r="D44" i="2"/>
  <c r="D45" i="2" s="1"/>
  <c r="D46" i="2" s="1"/>
  <c r="D44" i="4"/>
  <c r="D45" i="4" s="1"/>
  <c r="D50" i="3"/>
  <c r="D51" i="3" s="1"/>
  <c r="H75" i="4"/>
  <c r="D46" i="4" l="1"/>
  <c r="E39" i="4"/>
  <c r="E38" i="4"/>
  <c r="E40" i="4"/>
  <c r="F46" i="2"/>
  <c r="G40" i="2"/>
  <c r="G38" i="2"/>
  <c r="E42" i="2"/>
  <c r="H74" i="4"/>
  <c r="G77" i="3"/>
  <c r="D52" i="4" l="1"/>
  <c r="D50" i="4"/>
  <c r="D51" i="4" s="1"/>
  <c r="E42" i="4"/>
  <c r="D50" i="2"/>
  <c r="D52" i="2"/>
  <c r="G42" i="2"/>
  <c r="D51" i="2" l="1"/>
  <c r="G62" i="2"/>
  <c r="H62" i="2" s="1"/>
  <c r="G69" i="2"/>
  <c r="H69" i="2" s="1"/>
  <c r="G67" i="2"/>
  <c r="H67" i="2" s="1"/>
  <c r="G66" i="2"/>
  <c r="H66" i="2" s="1"/>
  <c r="G63" i="2"/>
  <c r="H63" i="2" s="1"/>
  <c r="G71" i="2"/>
  <c r="H71" i="2" s="1"/>
  <c r="G65" i="2"/>
  <c r="H65" i="2" s="1"/>
  <c r="G70" i="2"/>
  <c r="H70" i="2" s="1"/>
  <c r="G61" i="2"/>
  <c r="H61" i="2" s="1"/>
  <c r="H75" i="2" l="1"/>
  <c r="H73" i="2"/>
  <c r="H74" i="2" l="1"/>
  <c r="G77" i="2"/>
</calcChain>
</file>

<file path=xl/sharedStrings.xml><?xml version="1.0" encoding="utf-8"?>
<sst xmlns="http://schemas.openxmlformats.org/spreadsheetml/2006/main" count="427" uniqueCount="120">
  <si>
    <t>HPLC System Suitability Report</t>
  </si>
  <si>
    <t>Analysis Data</t>
  </si>
  <si>
    <t>Assay</t>
  </si>
  <si>
    <t>Sample(s)</t>
  </si>
  <si>
    <t>Reference Substance:</t>
  </si>
  <si>
    <t>MUCOLEX EXPECTORANT /100 ML</t>
  </si>
  <si>
    <t>% age Purity:</t>
  </si>
  <si>
    <t>NDQD201605919</t>
  </si>
  <si>
    <t>Weight (mg):</t>
  </si>
  <si>
    <t>Slbutamol Sulfate B.p, Amboxol Hydrochloride B.P, Guafensin B.P &amp; Menthol</t>
  </si>
  <si>
    <t>Standard Conc (mg/mL):</t>
  </si>
  <si>
    <t>Each 5 ml contains Salbutamol sulfate B.P 1 mg, Ambroxol hydrochloride B.P 50 mg, Guafenensin B.p 50 mg, Menthol B.P 0.5 mg</t>
  </si>
  <si>
    <t>2016-05-10 12:01:09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</si>
  <si>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</si>
  <si>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</si>
  <si>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</si>
  <si>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</si>
  <si>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</si>
  <si>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</si>
  <si>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</si>
  <si>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</si>
  <si>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</si>
  <si>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</si>
  <si>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</si>
  <si>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</si>
  <si>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</si>
  <si>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</si>
  <si>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</si>
  <si>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</si>
  <si>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</si>
  <si>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</si>
  <si>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</si>
  <si>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</si>
  <si>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</si>
  <si>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</si>
  <si>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</si>
  <si>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</si>
  <si>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</si>
  <si>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</si>
  <si>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</si>
  <si>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</si>
  <si>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</si>
  <si>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</si>
  <si>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</si>
  <si>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</si>
  <si>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</si>
  <si>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</si>
  <si>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</si>
  <si>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</si>
  <si>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</si>
  <si>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</si>
  <si>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</si>
  <si>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</si>
  <si>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</si>
  <si>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</si>
  <si>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</si>
  <si>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</si>
  <si>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</si>
  <si>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</si>
  <si>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</si>
  <si>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</si>
  <si>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</si>
  <si>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</si>
  <si>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</si>
  <si>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</si>
  <si>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</si>
  <si>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</si>
  <si>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</si>
  <si>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</si>
  <si>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</si>
  <si>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</si>
  <si>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</si>
  <si>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</si>
  <si>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</si>
  <si>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</si>
  <si>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</si>
  <si>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</si>
  <si>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</si>
  <si>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</si>
  <si>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</si>
  <si>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</si>
  <si>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</si>
  <si>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</si>
  <si>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</si>
  <si>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</si>
  <si>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</si>
  <si>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</si>
  <si>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</si>
  <si>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</si>
  <si>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</si>
  <si>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</si>
  <si>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</si>
  <si>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</si>
  <si>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</si>
  <si>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</si>
  <si>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</si>
  <si>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</si>
  <si>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</si>
  <si>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</si>
  <si>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</si>
  <si>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</si>
  <si>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</si>
  <si>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</si>
  <si>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</si>
  <si>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Salbutamol</t>
  </si>
  <si>
    <t>Guafenesin</t>
  </si>
  <si>
    <t>Ambroxol hcl</t>
  </si>
  <si>
    <t>88.9.0</t>
  </si>
  <si>
    <t>S8 9</t>
  </si>
  <si>
    <t xml:space="preserve">Salbutamol </t>
  </si>
  <si>
    <t>Relative Density Test Report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</si>
  <si>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</si>
  <si>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</si>
  <si>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</si>
  <si>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</si>
  <si>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</si>
  <si>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30th June 2016</t>
  </si>
  <si>
    <t>A26 3</t>
  </si>
  <si>
    <t>Amboxol Hydrochloride B.P</t>
  </si>
  <si>
    <t>G 16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</si>
</sst>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[$-409]d/mmm/yy;@"/>
    <numFmt numFmtId="174" formatCode="0.0000000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36"/>
      <color rgb="FF000000"/>
      <name val="Book Antiqua"/>
      <family val="1"/>
    </font>
    <font>
      <sz val="11"/>
      <color rgb="FF000000"/>
      <name val="Calibri"/>
      <family val="2"/>
    </font>
    <font>
      <b/>
      <sz val="28"/>
      <color rgb="FF000000"/>
      <name val="Book Antiqua"/>
      <family val="1"/>
    </font>
    <font>
      <b/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1" fillId="2" borderId="0"/>
  </cellStyleXfs>
  <cellXfs count="52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17" fillId="2" borderId="0" xfId="1" applyFont="1" applyFill="1" applyAlignment="1">
      <alignment vertical="center"/>
    </xf>
    <xf numFmtId="0" fontId="23" fillId="2" borderId="0" xfId="1" applyFont="1" applyFill="1"/>
    <xf numFmtId="0" fontId="18" fillId="2" borderId="0" xfId="1" applyFont="1" applyFill="1" applyAlignment="1">
      <alignment vertical="center"/>
    </xf>
    <xf numFmtId="0" fontId="5" fillId="2" borderId="0" xfId="1" applyFont="1" applyFill="1" applyAlignment="1">
      <alignment horizontal="right"/>
    </xf>
    <xf numFmtId="173" fontId="6" fillId="2" borderId="0" xfId="1" applyNumberFormat="1" applyFont="1" applyFill="1" applyProtection="1">
      <protection locked="0"/>
    </xf>
    <xf numFmtId="2" fontId="5" fillId="2" borderId="48" xfId="1" applyNumberFormat="1" applyFont="1" applyFill="1" applyBorder="1" applyAlignment="1">
      <alignment horizontal="center" wrapText="1"/>
    </xf>
    <xf numFmtId="2" fontId="5" fillId="2" borderId="41" xfId="1" applyNumberFormat="1" applyFont="1" applyFill="1" applyBorder="1" applyAlignment="1">
      <alignment horizontal="center" wrapText="1"/>
    </xf>
    <xf numFmtId="2" fontId="1" fillId="2" borderId="0" xfId="1" applyNumberFormat="1" applyFont="1" applyFill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21" fillId="2" borderId="0" xfId="1" applyFill="1"/>
    <xf numFmtId="164" fontId="6" fillId="3" borderId="51" xfId="1" applyNumberFormat="1" applyFont="1" applyFill="1" applyBorder="1" applyAlignment="1" applyProtection="1">
      <alignment horizontal="center"/>
      <protection locked="0"/>
    </xf>
    <xf numFmtId="164" fontId="6" fillId="3" borderId="22" xfId="1" applyNumberFormat="1" applyFont="1" applyFill="1" applyBorder="1" applyAlignment="1" applyProtection="1">
      <alignment horizontal="center"/>
      <protection locked="0"/>
    </xf>
    <xf numFmtId="164" fontId="2" fillId="2" borderId="0" xfId="1" applyNumberFormat="1" applyFont="1" applyFill="1" applyAlignment="1">
      <alignment horizontal="center"/>
    </xf>
    <xf numFmtId="164" fontId="6" fillId="2" borderId="13" xfId="1" applyNumberFormat="1" applyFont="1" applyFill="1" applyBorder="1" applyAlignment="1">
      <alignment horizontal="center"/>
    </xf>
    <xf numFmtId="164" fontId="6" fillId="3" borderId="23" xfId="1" applyNumberFormat="1" applyFont="1" applyFill="1" applyBorder="1" applyAlignment="1" applyProtection="1">
      <alignment horizontal="center"/>
      <protection locked="0"/>
    </xf>
    <xf numFmtId="164" fontId="6" fillId="2" borderId="0" xfId="1" applyNumberFormat="1" applyFont="1" applyFill="1" applyAlignment="1">
      <alignment horizontal="center"/>
    </xf>
    <xf numFmtId="164" fontId="6" fillId="2" borderId="14" xfId="1" applyNumberFormat="1" applyFont="1" applyFill="1" applyBorder="1" applyAlignment="1">
      <alignment horizontal="center"/>
    </xf>
    <xf numFmtId="174" fontId="5" fillId="5" borderId="51" xfId="1" applyNumberFormat="1" applyFont="1" applyFill="1" applyBorder="1" applyAlignment="1">
      <alignment horizontal="center"/>
    </xf>
    <xf numFmtId="174" fontId="1" fillId="2" borderId="0" xfId="1" applyNumberFormat="1" applyFont="1" applyFill="1" applyAlignment="1">
      <alignment horizontal="center"/>
    </xf>
    <xf numFmtId="2" fontId="6" fillId="2" borderId="0" xfId="1" applyNumberFormat="1" applyFont="1" applyFill="1" applyAlignment="1">
      <alignment horizontal="center"/>
    </xf>
    <xf numFmtId="2" fontId="6" fillId="2" borderId="51" xfId="1" applyNumberFormat="1" applyFont="1" applyFill="1" applyBorder="1" applyAlignment="1">
      <alignment horizontal="center"/>
    </xf>
    <xf numFmtId="174" fontId="6" fillId="2" borderId="51" xfId="1" applyNumberFormat="1" applyFont="1" applyFill="1" applyBorder="1" applyAlignment="1">
      <alignment horizontal="center"/>
    </xf>
    <xf numFmtId="174" fontId="2" fillId="2" borderId="0" xfId="1" applyNumberFormat="1" applyFont="1" applyFill="1" applyAlignment="1">
      <alignment horizontal="center"/>
    </xf>
    <xf numFmtId="174" fontId="6" fillId="2" borderId="0" xfId="1" applyNumberFormat="1" applyFont="1" applyFill="1" applyAlignment="1">
      <alignment horizontal="center"/>
    </xf>
    <xf numFmtId="2" fontId="6" fillId="2" borderId="51" xfId="1" applyNumberFormat="1" applyFont="1" applyFill="1" applyBorder="1" applyAlignment="1">
      <alignment horizontal="center" wrapText="1"/>
    </xf>
    <xf numFmtId="172" fontId="5" fillId="5" borderId="50" xfId="1" applyNumberFormat="1" applyFont="1" applyFill="1" applyBorder="1" applyAlignment="1">
      <alignment horizontal="center" vertical="center"/>
    </xf>
    <xf numFmtId="2" fontId="2" fillId="2" borderId="0" xfId="1" applyNumberFormat="1" applyFont="1" applyFill="1" applyAlignment="1">
      <alignment horizontal="center" wrapText="1"/>
    </xf>
    <xf numFmtId="172" fontId="1" fillId="2" borderId="0" xfId="1" applyNumberFormat="1" applyFont="1" applyFill="1" applyAlignment="1">
      <alignment horizontal="center" vertical="center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0" fontId="2" fillId="2" borderId="9" xfId="1" applyNumberFormat="1" applyFont="1" applyFill="1" applyBorder="1"/>
    <xf numFmtId="10" fontId="2" fillId="2" borderId="0" xfId="1" applyNumberFormat="1" applyFont="1" applyFill="1" applyAlignment="1">
      <alignment horizontal="center"/>
    </xf>
    <xf numFmtId="0" fontId="6" fillId="2" borderId="0" xfId="1" applyFont="1" applyFill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168" fontId="2" fillId="2" borderId="0" xfId="1" applyNumberFormat="1" applyFont="1" applyFill="1" applyAlignment="1">
      <alignment horizontal="center"/>
    </xf>
    <xf numFmtId="172" fontId="2" fillId="2" borderId="0" xfId="1" applyNumberFormat="1" applyFont="1" applyFill="1" applyAlignment="1">
      <alignment horizontal="center"/>
    </xf>
    <xf numFmtId="0" fontId="21" fillId="2" borderId="0" xfId="1" applyFill="1" applyAlignment="1">
      <alignment horizontal="center"/>
    </xf>
    <xf numFmtId="168" fontId="21" fillId="2" borderId="0" xfId="1" applyNumberFormat="1" applyFill="1"/>
    <xf numFmtId="0" fontId="21" fillId="2" borderId="0" xfId="1" applyFill="1" applyAlignment="1">
      <alignment horizontal="right"/>
    </xf>
    <xf numFmtId="0" fontId="7" fillId="3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3" borderId="0" xfId="0" applyFont="1" applyFill="1" applyAlignment="1" applyProtection="1">
      <alignment horizontal="left"/>
      <protection locked="0"/>
    </xf>
    <xf numFmtId="0" fontId="22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14" fillId="2" borderId="48" xfId="1" applyFont="1" applyFill="1" applyBorder="1" applyAlignment="1">
      <alignment horizontal="center"/>
    </xf>
    <xf numFmtId="0" fontId="14" fillId="2" borderId="49" xfId="1" applyFont="1" applyFill="1" applyBorder="1" applyAlignment="1">
      <alignment horizontal="center"/>
    </xf>
    <xf numFmtId="0" fontId="14" fillId="2" borderId="50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 vertical="center"/>
    </xf>
    <xf numFmtId="0" fontId="25" fillId="3" borderId="0" xfId="0" applyFont="1" applyFill="1" applyAlignment="1" applyProtection="1">
      <alignment horizontal="left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6" fillId="3" borderId="0" xfId="0" applyFont="1" applyFill="1" applyAlignment="1" applyProtection="1">
      <alignment horizontal="left"/>
      <protection locked="0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50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14" fillId="2" borderId="50" xfId="0" applyFont="1" applyFill="1" applyBorder="1" applyAlignment="1">
      <alignment horizontal="left" vertical="center" wrapText="1"/>
    </xf>
    <xf numFmtId="2" fontId="16" fillId="3" borderId="25" xfId="0" applyNumberFormat="1" applyFont="1" applyFill="1" applyBorder="1" applyAlignment="1" applyProtection="1">
      <alignment horizontal="center" vertical="center"/>
      <protection locked="0"/>
    </xf>
    <xf numFmtId="2" fontId="16" fillId="3" borderId="26" xfId="0" applyNumberFormat="1" applyFont="1" applyFill="1" applyBorder="1" applyAlignment="1" applyProtection="1">
      <alignment horizontal="center" vertical="center"/>
      <protection locked="0"/>
    </xf>
    <xf numFmtId="2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4" fillId="2" borderId="50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6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98"/>
  <sheetViews>
    <sheetView topLeftCell="A59" workbookViewId="0">
      <selection activeCell="C73" sqref="C7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80" t="s">
        <v>0</v>
      </c>
      <c r="B15" s="480"/>
      <c r="C15" s="480"/>
      <c r="D15" s="480"/>
      <c r="E15" s="48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104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99.5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20.32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B20/100*5/50</f>
        <v>2.0320000000000001E-2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1067355</v>
      </c>
      <c r="C24" s="18">
        <v>7031.8</v>
      </c>
      <c r="D24" s="19">
        <v>1.1000000000000001</v>
      </c>
      <c r="E24" s="20">
        <v>3.2</v>
      </c>
    </row>
    <row r="25" spans="1:6" ht="16.5" customHeight="1" x14ac:dyDescent="0.3">
      <c r="A25" s="17">
        <v>2</v>
      </c>
      <c r="B25" s="18">
        <v>1067074</v>
      </c>
      <c r="C25" s="18">
        <v>6956.2</v>
      </c>
      <c r="D25" s="19">
        <v>1.1000000000000001</v>
      </c>
      <c r="E25" s="19">
        <v>3.2</v>
      </c>
    </row>
    <row r="26" spans="1:6" ht="16.5" customHeight="1" x14ac:dyDescent="0.3">
      <c r="A26" s="17">
        <v>3</v>
      </c>
      <c r="B26" s="18">
        <v>1062840</v>
      </c>
      <c r="C26" s="18">
        <v>6949.2</v>
      </c>
      <c r="D26" s="19">
        <v>1.2</v>
      </c>
      <c r="E26" s="19">
        <v>3.2</v>
      </c>
    </row>
    <row r="27" spans="1:6" ht="16.5" customHeight="1" x14ac:dyDescent="0.3">
      <c r="A27" s="17">
        <v>4</v>
      </c>
      <c r="B27" s="18">
        <v>1058510</v>
      </c>
      <c r="C27" s="18">
        <v>6969.3</v>
      </c>
      <c r="D27" s="19">
        <v>1.2</v>
      </c>
      <c r="E27" s="19">
        <v>3.2</v>
      </c>
    </row>
    <row r="28" spans="1:6" ht="16.5" customHeight="1" x14ac:dyDescent="0.3">
      <c r="A28" s="17">
        <v>5</v>
      </c>
      <c r="B28" s="18">
        <v>1066982</v>
      </c>
      <c r="C28" s="18">
        <v>6902.9</v>
      </c>
      <c r="D28" s="19">
        <v>1.2</v>
      </c>
      <c r="E28" s="19">
        <v>3.2</v>
      </c>
    </row>
    <row r="29" spans="1:6" ht="16.5" customHeight="1" x14ac:dyDescent="0.3">
      <c r="A29" s="17">
        <v>6</v>
      </c>
      <c r="B29" s="21">
        <v>1063636</v>
      </c>
      <c r="C29" s="21">
        <v>6926.2</v>
      </c>
      <c r="D29" s="22">
        <v>1.2</v>
      </c>
      <c r="E29" s="22">
        <v>3.2</v>
      </c>
    </row>
    <row r="30" spans="1:6" ht="16.5" customHeight="1" x14ac:dyDescent="0.3">
      <c r="A30" s="23" t="s">
        <v>18</v>
      </c>
      <c r="B30" s="24">
        <f>AVERAGE(B24:B29)</f>
        <v>1064399.5</v>
      </c>
      <c r="C30" s="25">
        <f>AVERAGE(C24:C29)</f>
        <v>6955.9333333333334</v>
      </c>
      <c r="D30" s="26">
        <f>AVERAGE(D24:D29)</f>
        <v>1.1666666666666667</v>
      </c>
      <c r="E30" s="26">
        <f>AVERAGE(E24:E29)</f>
        <v>3.1999999999999997</v>
      </c>
    </row>
    <row r="31" spans="1:6" ht="16.5" customHeight="1" x14ac:dyDescent="0.3">
      <c r="A31" s="27" t="s">
        <v>19</v>
      </c>
      <c r="B31" s="28">
        <f>(STDEV(B24:B29)/B30)</f>
        <v>3.2615136782019253E-3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 t="s">
        <v>105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99.7</v>
      </c>
      <c r="C40" s="10"/>
      <c r="D40" s="10"/>
      <c r="E40" s="10"/>
    </row>
    <row r="41" spans="1:6" ht="16.5" customHeight="1" x14ac:dyDescent="0.3">
      <c r="A41" s="7" t="s">
        <v>8</v>
      </c>
      <c r="B41" s="12">
        <f>'Guafenesin BP'!D43</f>
        <v>55.17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</f>
        <v>1.1033999999999999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118059778</v>
      </c>
      <c r="C45" s="18">
        <v>8197.2999999999993</v>
      </c>
      <c r="D45" s="19">
        <v>1.1000000000000001</v>
      </c>
      <c r="E45" s="20">
        <v>4.2</v>
      </c>
    </row>
    <row r="46" spans="1:6" ht="16.5" customHeight="1" x14ac:dyDescent="0.3">
      <c r="A46" s="17">
        <v>2</v>
      </c>
      <c r="B46" s="18">
        <v>117769083</v>
      </c>
      <c r="C46" s="18">
        <v>8217.6</v>
      </c>
      <c r="D46" s="19">
        <v>1.1000000000000001</v>
      </c>
      <c r="E46" s="19">
        <v>4.2</v>
      </c>
    </row>
    <row r="47" spans="1:6" ht="16.5" customHeight="1" x14ac:dyDescent="0.3">
      <c r="A47" s="17">
        <v>3</v>
      </c>
      <c r="B47" s="18">
        <v>118315176</v>
      </c>
      <c r="C47" s="18">
        <v>8173.3</v>
      </c>
      <c r="D47" s="19">
        <v>1.1000000000000001</v>
      </c>
      <c r="E47" s="19">
        <v>4.2</v>
      </c>
    </row>
    <row r="48" spans="1:6" ht="16.5" customHeight="1" x14ac:dyDescent="0.3">
      <c r="A48" s="17">
        <v>4</v>
      </c>
      <c r="B48" s="18">
        <v>118124225</v>
      </c>
      <c r="C48" s="18">
        <v>8172.1</v>
      </c>
      <c r="D48" s="19">
        <v>1.1000000000000001</v>
      </c>
      <c r="E48" s="19">
        <v>4.2</v>
      </c>
    </row>
    <row r="49" spans="1:9" ht="16.5" customHeight="1" x14ac:dyDescent="0.3">
      <c r="A49" s="17">
        <v>5</v>
      </c>
      <c r="B49" s="18">
        <v>118284646</v>
      </c>
      <c r="C49" s="18">
        <v>8180</v>
      </c>
      <c r="D49" s="19">
        <v>1.1000000000000001</v>
      </c>
      <c r="E49" s="19">
        <v>4.2</v>
      </c>
    </row>
    <row r="50" spans="1:9" ht="16.5" customHeight="1" x14ac:dyDescent="0.3">
      <c r="A50" s="17">
        <v>6</v>
      </c>
      <c r="B50" s="21">
        <v>118297906</v>
      </c>
      <c r="C50" s="21">
        <v>8169.3</v>
      </c>
      <c r="D50" s="22">
        <v>1.1000000000000001</v>
      </c>
      <c r="E50" s="22">
        <v>4.2</v>
      </c>
    </row>
    <row r="51" spans="1:9" ht="16.5" customHeight="1" x14ac:dyDescent="0.3">
      <c r="A51" s="23" t="s">
        <v>18</v>
      </c>
      <c r="B51" s="24">
        <f>AVERAGE(B45:B50)</f>
        <v>118141802.33333333</v>
      </c>
      <c r="C51" s="25">
        <f>AVERAGE(C45:C50)</f>
        <v>8184.9333333333343</v>
      </c>
      <c r="D51" s="26">
        <f>AVERAGE(D45:D50)</f>
        <v>1.0999999999999999</v>
      </c>
      <c r="E51" s="26">
        <f>AVERAGE(E45:E50)</f>
        <v>4.2</v>
      </c>
    </row>
    <row r="52" spans="1:9" ht="16.5" customHeight="1" x14ac:dyDescent="0.3">
      <c r="A52" s="27" t="s">
        <v>19</v>
      </c>
      <c r="B52" s="28">
        <f>(STDEV(B45:B50)/B51)</f>
        <v>1.7786843919376837E-3</v>
      </c>
      <c r="C52" s="29"/>
      <c r="D52" s="29"/>
      <c r="E52" s="30"/>
      <c r="F52" s="2"/>
    </row>
    <row r="53" spans="1:9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9" s="2" customFormat="1" ht="15.75" customHeight="1" x14ac:dyDescent="0.25">
      <c r="A54" s="10"/>
      <c r="B54" s="10"/>
      <c r="C54" s="10"/>
      <c r="D54" s="10"/>
      <c r="E54" s="36"/>
    </row>
    <row r="55" spans="1:9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9" ht="16.5" customHeight="1" x14ac:dyDescent="0.3">
      <c r="A56" s="11"/>
      <c r="B56" s="37" t="s">
        <v>23</v>
      </c>
      <c r="C56" s="38"/>
      <c r="D56" s="38"/>
      <c r="E56" s="39"/>
      <c r="F56" s="2"/>
    </row>
    <row r="57" spans="1:9" ht="16.5" customHeight="1" x14ac:dyDescent="0.3">
      <c r="A57" s="11"/>
      <c r="B57" s="40" t="s">
        <v>24</v>
      </c>
      <c r="C57" s="38"/>
      <c r="D57" s="39"/>
      <c r="E57" s="38"/>
    </row>
    <row r="58" spans="1:9" s="44" customFormat="1" ht="16.5" customHeight="1" x14ac:dyDescent="0.3">
      <c r="A58" s="11"/>
      <c r="B58" s="40"/>
      <c r="C58" s="39"/>
      <c r="D58" s="39"/>
      <c r="E58" s="39"/>
      <c r="F58" s="4"/>
      <c r="G58" s="4"/>
      <c r="H58" s="4"/>
      <c r="I58" s="4"/>
    </row>
    <row r="59" spans="1:9" s="44" customFormat="1" ht="16.5" customHeight="1" x14ac:dyDescent="0.3">
      <c r="A59" s="5" t="s">
        <v>1</v>
      </c>
      <c r="B59" s="40"/>
      <c r="C59" s="39"/>
      <c r="D59" s="39"/>
      <c r="E59" s="39"/>
      <c r="F59" s="4"/>
      <c r="G59" s="4"/>
      <c r="H59" s="4"/>
      <c r="I59" s="4"/>
    </row>
    <row r="60" spans="1:9" s="44" customFormat="1" ht="16.5" customHeight="1" x14ac:dyDescent="0.3">
      <c r="A60" s="11" t="s">
        <v>4</v>
      </c>
      <c r="B60" s="8" t="s">
        <v>106</v>
      </c>
      <c r="C60" s="36"/>
      <c r="D60" s="36"/>
      <c r="E60" s="36"/>
      <c r="F60" s="4"/>
      <c r="G60" s="4"/>
      <c r="H60" s="4"/>
      <c r="I60" s="4"/>
    </row>
    <row r="61" spans="1:9" s="44" customFormat="1" ht="16.5" customHeight="1" x14ac:dyDescent="0.3">
      <c r="A61" s="11" t="s">
        <v>6</v>
      </c>
      <c r="B61" s="12">
        <v>100.2</v>
      </c>
      <c r="C61" s="36"/>
      <c r="D61" s="36"/>
      <c r="E61" s="36"/>
      <c r="F61" s="4"/>
      <c r="G61" s="4"/>
      <c r="H61" s="4"/>
      <c r="I61" s="4"/>
    </row>
    <row r="62" spans="1:9" s="44" customFormat="1" ht="16.5" customHeight="1" x14ac:dyDescent="0.3">
      <c r="A62" s="8" t="s">
        <v>8</v>
      </c>
      <c r="B62" s="12">
        <f>'Ambroxol Hydrochloride BP'!D43</f>
        <v>29.61</v>
      </c>
      <c r="C62" s="36"/>
      <c r="D62" s="36"/>
      <c r="E62" s="36"/>
      <c r="F62" s="4"/>
      <c r="G62" s="4"/>
      <c r="H62" s="4"/>
      <c r="I62" s="4"/>
    </row>
    <row r="63" spans="1:9" s="44" customFormat="1" ht="16.5" customHeight="1" x14ac:dyDescent="0.3">
      <c r="A63" s="8" t="s">
        <v>10</v>
      </c>
      <c r="B63" s="13">
        <f>B62/50</f>
        <v>0.59219999999999995</v>
      </c>
      <c r="C63" s="36"/>
      <c r="D63" s="36"/>
      <c r="E63" s="36"/>
      <c r="F63" s="4"/>
      <c r="G63" s="4"/>
      <c r="H63" s="4"/>
      <c r="I63" s="4"/>
    </row>
    <row r="64" spans="1:9" s="44" customFormat="1" ht="16.5" customHeight="1" x14ac:dyDescent="0.25">
      <c r="A64" s="36"/>
      <c r="B64" s="36"/>
      <c r="C64" s="36"/>
      <c r="D64" s="36"/>
      <c r="E64" s="36"/>
      <c r="F64" s="4"/>
      <c r="G64" s="4"/>
      <c r="H64" s="4"/>
      <c r="I64" s="4"/>
    </row>
    <row r="65" spans="1:9" s="44" customFormat="1" ht="16.5" customHeight="1" x14ac:dyDescent="0.3">
      <c r="A65" s="16" t="s">
        <v>13</v>
      </c>
      <c r="B65" s="15" t="s">
        <v>14</v>
      </c>
      <c r="C65" s="16" t="s">
        <v>15</v>
      </c>
      <c r="D65" s="16" t="s">
        <v>16</v>
      </c>
      <c r="E65" s="16" t="s">
        <v>17</v>
      </c>
      <c r="F65" s="4"/>
      <c r="G65" s="4"/>
      <c r="H65" s="4"/>
      <c r="I65" s="4"/>
    </row>
    <row r="66" spans="1:9" s="44" customFormat="1" ht="16.5" customHeight="1" x14ac:dyDescent="0.3">
      <c r="A66" s="17">
        <v>1</v>
      </c>
      <c r="B66" s="18">
        <v>13203296</v>
      </c>
      <c r="C66" s="18">
        <v>8835.7000000000007</v>
      </c>
      <c r="D66" s="19">
        <v>1</v>
      </c>
      <c r="E66" s="20">
        <v>10.9</v>
      </c>
      <c r="F66" s="4"/>
      <c r="G66" s="4"/>
      <c r="H66" s="4"/>
      <c r="I66" s="4"/>
    </row>
    <row r="67" spans="1:9" s="44" customFormat="1" ht="16.5" customHeight="1" x14ac:dyDescent="0.3">
      <c r="A67" s="17">
        <v>2</v>
      </c>
      <c r="B67" s="18">
        <v>13200316</v>
      </c>
      <c r="C67" s="18">
        <v>8809</v>
      </c>
      <c r="D67" s="19">
        <v>1</v>
      </c>
      <c r="E67" s="19">
        <v>10.9</v>
      </c>
      <c r="F67" s="4"/>
      <c r="G67" s="4"/>
      <c r="H67" s="4"/>
      <c r="I67" s="4"/>
    </row>
    <row r="68" spans="1:9" s="44" customFormat="1" ht="16.5" customHeight="1" x14ac:dyDescent="0.3">
      <c r="A68" s="17">
        <v>3</v>
      </c>
      <c r="B68" s="18">
        <v>13266164</v>
      </c>
      <c r="C68" s="18">
        <v>8793.7000000000007</v>
      </c>
      <c r="D68" s="19">
        <v>1</v>
      </c>
      <c r="E68" s="19">
        <v>10.9</v>
      </c>
      <c r="F68" s="4"/>
      <c r="G68" s="4"/>
      <c r="H68" s="4"/>
      <c r="I68" s="4"/>
    </row>
    <row r="69" spans="1:9" s="44" customFormat="1" ht="16.5" customHeight="1" x14ac:dyDescent="0.3">
      <c r="A69" s="17">
        <v>4</v>
      </c>
      <c r="B69" s="18">
        <v>13259168</v>
      </c>
      <c r="C69" s="18">
        <v>8804.5</v>
      </c>
      <c r="D69" s="19">
        <v>1</v>
      </c>
      <c r="E69" s="19">
        <v>10.9</v>
      </c>
      <c r="F69" s="4"/>
      <c r="G69" s="4"/>
      <c r="H69" s="4"/>
      <c r="I69" s="4"/>
    </row>
    <row r="70" spans="1:9" s="44" customFormat="1" ht="16.5" customHeight="1" x14ac:dyDescent="0.3">
      <c r="A70" s="17">
        <v>5</v>
      </c>
      <c r="B70" s="18">
        <v>13278013</v>
      </c>
      <c r="C70" s="18">
        <v>8784.1</v>
      </c>
      <c r="D70" s="19">
        <v>1</v>
      </c>
      <c r="E70" s="19">
        <v>10.9</v>
      </c>
      <c r="F70" s="4"/>
      <c r="G70" s="4"/>
      <c r="H70" s="4"/>
      <c r="I70" s="4"/>
    </row>
    <row r="71" spans="1:9" s="44" customFormat="1" ht="16.5" customHeight="1" x14ac:dyDescent="0.3">
      <c r="A71" s="17">
        <v>6</v>
      </c>
      <c r="B71" s="21">
        <v>13272385</v>
      </c>
      <c r="C71" s="21">
        <v>8796.7000000000007</v>
      </c>
      <c r="D71" s="22">
        <v>1</v>
      </c>
      <c r="E71" s="22">
        <v>10.9</v>
      </c>
      <c r="F71" s="4"/>
      <c r="G71" s="4"/>
      <c r="H71" s="4"/>
      <c r="I71" s="4"/>
    </row>
    <row r="72" spans="1:9" s="44" customFormat="1" ht="16.5" customHeight="1" x14ac:dyDescent="0.3">
      <c r="A72" s="23" t="s">
        <v>18</v>
      </c>
      <c r="B72" s="24">
        <f>AVERAGE(B66:B71)</f>
        <v>13246557</v>
      </c>
      <c r="C72" s="25">
        <f>AVERAGE(C66:C71)</f>
        <v>8803.9499999999989</v>
      </c>
      <c r="D72" s="26">
        <f>AVERAGE(D66:D71)</f>
        <v>1</v>
      </c>
      <c r="E72" s="26">
        <f>AVERAGE(E66:E71)</f>
        <v>10.9</v>
      </c>
      <c r="F72" s="4"/>
      <c r="G72" s="4"/>
      <c r="H72" s="4"/>
      <c r="I72" s="4"/>
    </row>
    <row r="73" spans="1:9" s="44" customFormat="1" ht="16.5" customHeight="1" x14ac:dyDescent="0.3">
      <c r="A73" s="27" t="s">
        <v>19</v>
      </c>
      <c r="B73" s="28">
        <f>(STDEV(B66:B71)/B72)</f>
        <v>2.6604196355891774E-3</v>
      </c>
      <c r="C73" s="29"/>
      <c r="D73" s="29"/>
      <c r="E73" s="30"/>
      <c r="F73" s="4"/>
      <c r="G73" s="4"/>
      <c r="H73" s="4"/>
      <c r="I73" s="4"/>
    </row>
    <row r="74" spans="1:9" s="44" customFormat="1" ht="16.5" customHeight="1" x14ac:dyDescent="0.3">
      <c r="A74" s="31" t="s">
        <v>20</v>
      </c>
      <c r="B74" s="32">
        <f>COUNT(B66:B71)</f>
        <v>6</v>
      </c>
      <c r="C74" s="33"/>
      <c r="D74" s="34"/>
      <c r="E74" s="35"/>
      <c r="F74" s="4"/>
      <c r="G74" s="4"/>
      <c r="H74" s="4"/>
      <c r="I74" s="4"/>
    </row>
    <row r="75" spans="1:9" s="44" customFormat="1" ht="16.5" customHeight="1" x14ac:dyDescent="0.25">
      <c r="A75" s="36"/>
      <c r="B75" s="36"/>
      <c r="C75" s="36"/>
      <c r="D75" s="36"/>
      <c r="E75" s="36"/>
      <c r="F75" s="4"/>
      <c r="G75" s="4"/>
      <c r="H75" s="4"/>
      <c r="I75" s="4"/>
    </row>
    <row r="76" spans="1:9" s="44" customFormat="1" ht="16.5" customHeight="1" x14ac:dyDescent="0.3">
      <c r="A76" s="11" t="s">
        <v>21</v>
      </c>
      <c r="B76" s="40" t="s">
        <v>22</v>
      </c>
      <c r="C76" s="39"/>
      <c r="D76" s="39"/>
      <c r="E76" s="39"/>
      <c r="F76" s="4"/>
      <c r="G76" s="4"/>
      <c r="H76" s="4"/>
      <c r="I76" s="4"/>
    </row>
    <row r="77" spans="1:9" s="44" customFormat="1" ht="16.5" customHeight="1" x14ac:dyDescent="0.3">
      <c r="A77" s="11"/>
      <c r="B77" s="40" t="s">
        <v>23</v>
      </c>
      <c r="C77" s="39"/>
      <c r="D77" s="39"/>
      <c r="E77" s="39"/>
      <c r="F77" s="4"/>
      <c r="G77" s="4"/>
      <c r="H77" s="4"/>
      <c r="I77" s="4"/>
    </row>
    <row r="78" spans="1:9" s="44" customFormat="1" ht="16.5" customHeight="1" x14ac:dyDescent="0.3">
      <c r="A78" s="11"/>
      <c r="B78" s="40" t="s">
        <v>24</v>
      </c>
      <c r="C78" s="39"/>
      <c r="D78" s="39"/>
      <c r="E78" s="39"/>
      <c r="F78" s="4"/>
      <c r="G78" s="4"/>
      <c r="H78" s="4"/>
      <c r="I78" s="4"/>
    </row>
    <row r="79" spans="1:9" s="44" customFormat="1" ht="16.5" customHeight="1" x14ac:dyDescent="0.3">
      <c r="A79" s="11"/>
      <c r="B79" s="40"/>
      <c r="C79" s="39"/>
      <c r="D79" s="39"/>
      <c r="E79" s="39"/>
      <c r="F79" s="4"/>
      <c r="G79" s="4"/>
      <c r="H79" s="4"/>
      <c r="I79" s="4"/>
    </row>
    <row r="80" spans="1:9" s="44" customFormat="1" ht="16.5" customHeight="1" x14ac:dyDescent="0.3">
      <c r="A80" s="11"/>
      <c r="B80" s="40"/>
      <c r="C80" s="39"/>
      <c r="D80" s="39"/>
      <c r="E80" s="39"/>
      <c r="F80" s="4"/>
      <c r="G80" s="4"/>
      <c r="H80" s="4"/>
      <c r="I80" s="4"/>
    </row>
    <row r="81" spans="1:9" s="44" customFormat="1" ht="16.5" customHeight="1" x14ac:dyDescent="0.3">
      <c r="A81" s="11"/>
      <c r="B81" s="40"/>
      <c r="C81" s="39"/>
      <c r="D81" s="39"/>
      <c r="E81" s="39"/>
      <c r="F81" s="4"/>
      <c r="G81" s="4"/>
      <c r="H81" s="4"/>
      <c r="I81" s="4"/>
    </row>
    <row r="82" spans="1:9" s="44" customFormat="1" ht="16.5" customHeight="1" x14ac:dyDescent="0.3">
      <c r="A82" s="11"/>
      <c r="B82" s="40"/>
      <c r="C82" s="39"/>
      <c r="D82" s="39"/>
      <c r="E82" s="39"/>
      <c r="F82" s="4"/>
      <c r="G82" s="4"/>
      <c r="H82" s="4"/>
      <c r="I82" s="4"/>
    </row>
    <row r="83" spans="1:9" s="44" customFormat="1" ht="16.5" customHeight="1" x14ac:dyDescent="0.3">
      <c r="A83" s="11"/>
      <c r="B83" s="40"/>
      <c r="C83" s="39"/>
      <c r="D83" s="39"/>
      <c r="E83" s="39"/>
      <c r="F83" s="4"/>
      <c r="G83" s="4"/>
      <c r="H83" s="4"/>
      <c r="I83" s="4"/>
    </row>
    <row r="84" spans="1:9" s="44" customFormat="1" ht="16.5" customHeight="1" x14ac:dyDescent="0.3">
      <c r="A84" s="11"/>
      <c r="B84" s="40"/>
      <c r="C84" s="39"/>
      <c r="D84" s="39"/>
      <c r="E84" s="39"/>
      <c r="F84" s="4"/>
      <c r="G84" s="4"/>
      <c r="H84" s="4"/>
      <c r="I84" s="4"/>
    </row>
    <row r="85" spans="1:9" s="44" customFormat="1" ht="16.5" customHeight="1" x14ac:dyDescent="0.3">
      <c r="A85" s="11"/>
      <c r="B85" s="40"/>
      <c r="C85" s="39"/>
      <c r="D85" s="39"/>
      <c r="E85" s="39"/>
      <c r="F85" s="4"/>
      <c r="G85" s="4"/>
      <c r="H85" s="4"/>
      <c r="I85" s="4"/>
    </row>
    <row r="86" spans="1:9" s="44" customFormat="1" ht="16.5" customHeight="1" x14ac:dyDescent="0.3">
      <c r="A86" s="11"/>
      <c r="B86" s="40"/>
      <c r="C86" s="39"/>
      <c r="D86" s="39"/>
      <c r="E86" s="39"/>
      <c r="F86" s="4"/>
      <c r="G86" s="4"/>
      <c r="H86" s="4"/>
      <c r="I86" s="4"/>
    </row>
    <row r="87" spans="1:9" s="44" customFormat="1" ht="16.5" customHeight="1" x14ac:dyDescent="0.3">
      <c r="A87" s="11"/>
      <c r="B87" s="40"/>
      <c r="C87" s="39"/>
      <c r="D87" s="39"/>
      <c r="E87" s="39"/>
      <c r="F87" s="4"/>
      <c r="G87" s="4"/>
      <c r="H87" s="4"/>
      <c r="I87" s="4"/>
    </row>
    <row r="88" spans="1:9" s="44" customFormat="1" ht="16.5" customHeight="1" x14ac:dyDescent="0.3">
      <c r="A88" s="11"/>
      <c r="B88" s="40"/>
      <c r="C88" s="39"/>
      <c r="D88" s="39"/>
      <c r="E88" s="39"/>
      <c r="F88" s="4"/>
      <c r="G88" s="4"/>
      <c r="H88" s="4"/>
      <c r="I88" s="4"/>
    </row>
    <row r="89" spans="1:9" s="44" customFormat="1" ht="16.5" customHeight="1" x14ac:dyDescent="0.3">
      <c r="A89" s="11"/>
      <c r="B89" s="40"/>
      <c r="C89" s="39"/>
      <c r="D89" s="39"/>
      <c r="E89" s="39"/>
      <c r="F89" s="4"/>
      <c r="G89" s="4"/>
      <c r="H89" s="4"/>
      <c r="I89" s="4"/>
    </row>
    <row r="90" spans="1:9" s="44" customFormat="1" ht="16.5" customHeight="1" x14ac:dyDescent="0.3">
      <c r="A90" s="11"/>
      <c r="B90" s="40"/>
      <c r="C90" s="39"/>
      <c r="D90" s="39"/>
      <c r="E90" s="39"/>
      <c r="F90" s="4"/>
      <c r="G90" s="4"/>
      <c r="H90" s="4"/>
      <c r="I90" s="4"/>
    </row>
    <row r="91" spans="1:9" s="44" customFormat="1" ht="16.5" customHeight="1" x14ac:dyDescent="0.3">
      <c r="A91" s="11"/>
      <c r="B91" s="40"/>
      <c r="C91" s="39"/>
      <c r="D91" s="39"/>
      <c r="E91" s="39"/>
      <c r="F91" s="4"/>
      <c r="G91" s="4"/>
      <c r="H91" s="4"/>
      <c r="I91" s="4"/>
    </row>
    <row r="92" spans="1:9" s="44" customFormat="1" ht="16.5" customHeight="1" x14ac:dyDescent="0.3">
      <c r="A92" s="11"/>
      <c r="B92" s="40"/>
      <c r="C92" s="39"/>
      <c r="D92" s="39"/>
      <c r="E92" s="39"/>
      <c r="F92" s="4"/>
      <c r="G92" s="4"/>
      <c r="H92" s="4"/>
      <c r="I92" s="4"/>
    </row>
    <row r="93" spans="1:9" s="44" customFormat="1" ht="16.5" customHeight="1" x14ac:dyDescent="0.3">
      <c r="A93" s="11"/>
      <c r="B93" s="40"/>
      <c r="C93" s="39"/>
      <c r="D93" s="39"/>
      <c r="E93" s="39"/>
      <c r="F93" s="4"/>
      <c r="G93" s="4"/>
      <c r="H93" s="4"/>
      <c r="I93" s="4"/>
    </row>
    <row r="94" spans="1:9" s="44" customFormat="1" ht="16.5" customHeight="1" x14ac:dyDescent="0.3">
      <c r="A94" s="11"/>
      <c r="B94" s="40"/>
      <c r="C94" s="39"/>
      <c r="D94" s="39"/>
      <c r="E94" s="39"/>
      <c r="F94" s="4"/>
      <c r="G94" s="4"/>
      <c r="H94" s="4"/>
      <c r="I94" s="4"/>
    </row>
    <row r="95" spans="1:9" ht="14.25" customHeight="1" x14ac:dyDescent="0.25">
      <c r="A95" s="41"/>
      <c r="B95" s="42"/>
      <c r="D95" s="43"/>
      <c r="F95" s="44"/>
      <c r="G95" s="44"/>
    </row>
    <row r="96" spans="1:9" ht="15" customHeight="1" x14ac:dyDescent="0.3">
      <c r="B96" s="481" t="s">
        <v>25</v>
      </c>
      <c r="C96" s="481"/>
      <c r="E96" s="45" t="s">
        <v>26</v>
      </c>
      <c r="F96" s="46"/>
      <c r="G96" s="45" t="s">
        <v>27</v>
      </c>
    </row>
    <row r="97" spans="1:7" ht="15" customHeight="1" x14ac:dyDescent="0.3">
      <c r="A97" s="47" t="s">
        <v>28</v>
      </c>
      <c r="B97" s="48"/>
      <c r="C97" s="48"/>
      <c r="E97" s="48"/>
      <c r="F97" s="2"/>
      <c r="G97" s="49"/>
    </row>
    <row r="98" spans="1:7" ht="15" customHeight="1" x14ac:dyDescent="0.3">
      <c r="A98" s="47" t="s">
        <v>29</v>
      </c>
      <c r="B98" s="50"/>
      <c r="C98" s="50"/>
      <c r="E98" s="50"/>
      <c r="F98" s="2"/>
      <c r="G98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96:C9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A18" sqref="A18:E3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80" t="s">
        <v>0</v>
      </c>
      <c r="B15" s="480"/>
      <c r="C15" s="480"/>
      <c r="D15" s="480"/>
      <c r="E15" s="480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6"/>
    </row>
    <row r="18" spans="1:5" ht="16.5" customHeight="1" x14ac:dyDescent="0.3">
      <c r="A18" s="11" t="s">
        <v>4</v>
      </c>
      <c r="B18" s="8" t="s">
        <v>106</v>
      </c>
      <c r="C18" s="36"/>
      <c r="D18" s="36"/>
      <c r="E18" s="36"/>
    </row>
    <row r="19" spans="1:5" ht="16.5" customHeight="1" x14ac:dyDescent="0.3">
      <c r="A19" s="11" t="s">
        <v>6</v>
      </c>
      <c r="B19" s="12">
        <v>100.2</v>
      </c>
      <c r="C19" s="36"/>
      <c r="D19" s="36"/>
      <c r="E19" s="36"/>
    </row>
    <row r="20" spans="1:5" ht="16.5" customHeight="1" x14ac:dyDescent="0.3">
      <c r="A20" s="8" t="s">
        <v>8</v>
      </c>
      <c r="B20" s="12">
        <f>'Ambroxol Hydrochloride BP'!D43</f>
        <v>29.61</v>
      </c>
      <c r="C20" s="36"/>
      <c r="D20" s="36"/>
      <c r="E20" s="36"/>
    </row>
    <row r="21" spans="1:5" ht="16.5" customHeight="1" x14ac:dyDescent="0.3">
      <c r="A21" s="8" t="s">
        <v>10</v>
      </c>
      <c r="B21" s="13">
        <f>B20/50</f>
        <v>0.59219999999999995</v>
      </c>
      <c r="C21" s="36"/>
      <c r="D21" s="36"/>
      <c r="E21" s="36"/>
    </row>
    <row r="22" spans="1:5" ht="15.75" customHeight="1" x14ac:dyDescent="0.25">
      <c r="A22" s="36"/>
      <c r="B22" s="36"/>
      <c r="C22" s="36"/>
      <c r="D22" s="36"/>
      <c r="E22" s="36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13203296</v>
      </c>
      <c r="C24" s="18">
        <v>8835.7000000000007</v>
      </c>
      <c r="D24" s="19">
        <v>1</v>
      </c>
      <c r="E24" s="20">
        <v>10.9</v>
      </c>
    </row>
    <row r="25" spans="1:5" ht="16.5" customHeight="1" x14ac:dyDescent="0.3">
      <c r="A25" s="17">
        <v>2</v>
      </c>
      <c r="B25" s="18">
        <v>13200316</v>
      </c>
      <c r="C25" s="18" t="s">
        <v>107</v>
      </c>
      <c r="D25" s="19">
        <v>1</v>
      </c>
      <c r="E25" s="19">
        <v>10.9</v>
      </c>
    </row>
    <row r="26" spans="1:5" ht="16.5" customHeight="1" x14ac:dyDescent="0.3">
      <c r="A26" s="17">
        <v>3</v>
      </c>
      <c r="B26" s="18">
        <v>13266164</v>
      </c>
      <c r="C26" s="18">
        <v>8793.7000000000007</v>
      </c>
      <c r="D26" s="19">
        <v>1</v>
      </c>
      <c r="E26" s="19">
        <v>10.9</v>
      </c>
    </row>
    <row r="27" spans="1:5" ht="16.5" customHeight="1" x14ac:dyDescent="0.3">
      <c r="A27" s="17">
        <v>4</v>
      </c>
      <c r="B27" s="18">
        <v>13259168</v>
      </c>
      <c r="C27" s="18">
        <v>8804.5</v>
      </c>
      <c r="D27" s="19">
        <v>1</v>
      </c>
      <c r="E27" s="19">
        <v>10.9</v>
      </c>
    </row>
    <row r="28" spans="1:5" ht="16.5" customHeight="1" x14ac:dyDescent="0.3">
      <c r="A28" s="17">
        <v>5</v>
      </c>
      <c r="B28" s="18">
        <v>13278013</v>
      </c>
      <c r="C28" s="18">
        <v>8784.1</v>
      </c>
      <c r="D28" s="19">
        <v>1</v>
      </c>
      <c r="E28" s="19">
        <v>10.9</v>
      </c>
    </row>
    <row r="29" spans="1:5" ht="16.5" customHeight="1" x14ac:dyDescent="0.3">
      <c r="A29" s="17">
        <v>6</v>
      </c>
      <c r="B29" s="21">
        <v>13272385</v>
      </c>
      <c r="C29" s="21">
        <v>8796.7000000000007</v>
      </c>
      <c r="D29" s="22">
        <v>1</v>
      </c>
      <c r="E29" s="22">
        <v>10.9</v>
      </c>
    </row>
    <row r="30" spans="1:5" ht="16.5" customHeight="1" x14ac:dyDescent="0.3">
      <c r="A30" s="23" t="s">
        <v>18</v>
      </c>
      <c r="B30" s="24">
        <f>AVERAGE(B24:B29)</f>
        <v>13246557</v>
      </c>
      <c r="C30" s="25">
        <f>AVERAGE(C24:C29)</f>
        <v>8802.9399999999987</v>
      </c>
      <c r="D30" s="26">
        <f>AVERAGE(D24:D29)</f>
        <v>1</v>
      </c>
      <c r="E30" s="26">
        <f>AVERAGE(E24:E29)</f>
        <v>10.9</v>
      </c>
    </row>
    <row r="31" spans="1:5" ht="16.5" customHeight="1" x14ac:dyDescent="0.3">
      <c r="A31" s="27" t="s">
        <v>19</v>
      </c>
      <c r="B31" s="28">
        <f>(STDEV(B24:B29)/B30)</f>
        <v>2.6604196355891774E-3</v>
      </c>
      <c r="C31" s="29"/>
      <c r="D31" s="29"/>
      <c r="E31" s="30"/>
    </row>
    <row r="32" spans="1:5" s="4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5" s="4" customFormat="1" ht="15.75" customHeight="1" x14ac:dyDescent="0.25">
      <c r="A33" s="36"/>
      <c r="B33" s="36"/>
      <c r="C33" s="36"/>
      <c r="D33" s="36"/>
      <c r="E33" s="36"/>
    </row>
    <row r="34" spans="1:5" s="4" customFormat="1" ht="16.5" customHeight="1" x14ac:dyDescent="0.3">
      <c r="A34" s="11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11"/>
      <c r="B35" s="40" t="s">
        <v>23</v>
      </c>
      <c r="C35" s="39"/>
      <c r="D35" s="39"/>
      <c r="E35" s="39"/>
    </row>
    <row r="36" spans="1:5" ht="16.5" customHeight="1" x14ac:dyDescent="0.3">
      <c r="A36" s="11"/>
      <c r="B36" s="40" t="s">
        <v>24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/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10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4" customFormat="1" ht="15.75" customHeight="1" x14ac:dyDescent="0.25">
      <c r="A54" s="36"/>
      <c r="B54" s="36"/>
      <c r="C54" s="36"/>
      <c r="D54" s="36"/>
      <c r="E54" s="36"/>
    </row>
    <row r="55" spans="1:7" s="4" customFormat="1" ht="16.5" customHeight="1" x14ac:dyDescent="0.3">
      <c r="A55" s="11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11"/>
      <c r="B56" s="40" t="s">
        <v>23</v>
      </c>
      <c r="C56" s="39"/>
      <c r="D56" s="39"/>
      <c r="E56" s="39"/>
    </row>
    <row r="57" spans="1:7" ht="16.5" customHeight="1" x14ac:dyDescent="0.3">
      <c r="A57" s="11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42"/>
      <c r="D58" s="43"/>
      <c r="F58" s="44"/>
      <c r="G58" s="44"/>
    </row>
    <row r="59" spans="1:7" ht="15" customHeight="1" x14ac:dyDescent="0.3">
      <c r="B59" s="481" t="s">
        <v>25</v>
      </c>
      <c r="C59" s="481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9"/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4" zoomScale="60" workbookViewId="0">
      <selection activeCell="D42" sqref="D42"/>
    </sheetView>
  </sheetViews>
  <sheetFormatPr defaultRowHeight="15" x14ac:dyDescent="0.25"/>
  <cols>
    <col min="1" max="1" width="25.140625" style="434" customWidth="1"/>
    <col min="2" max="2" width="20.42578125" style="434" customWidth="1"/>
    <col min="3" max="3" width="23" style="434" customWidth="1"/>
    <col min="4" max="4" width="24.42578125" style="434" customWidth="1"/>
    <col min="5" max="5" width="6.7109375" style="434" customWidth="1"/>
    <col min="6" max="6" width="18.85546875" style="434" customWidth="1"/>
    <col min="7" max="7" width="20.140625" style="434" customWidth="1"/>
    <col min="8" max="8" width="9" style="434" customWidth="1"/>
    <col min="9" max="9" width="26.42578125" style="434" customWidth="1"/>
    <col min="10" max="10" width="18.85546875" style="434" customWidth="1"/>
    <col min="11" max="11" width="20.140625" style="434" customWidth="1"/>
    <col min="12" max="256" width="9" style="434" customWidth="1"/>
    <col min="257" max="257" width="21" style="434" customWidth="1"/>
    <col min="258" max="258" width="18.85546875" style="434" customWidth="1"/>
    <col min="259" max="259" width="20.140625" style="434" customWidth="1"/>
    <col min="260" max="512" width="9" style="434" customWidth="1"/>
    <col min="513" max="513" width="21" style="434" customWidth="1"/>
    <col min="514" max="514" width="18.85546875" style="434" customWidth="1"/>
    <col min="515" max="515" width="20.140625" style="434" customWidth="1"/>
    <col min="516" max="768" width="9" style="434" customWidth="1"/>
    <col min="769" max="769" width="21" style="434" customWidth="1"/>
    <col min="770" max="770" width="18.85546875" style="434" customWidth="1"/>
    <col min="771" max="771" width="20.140625" style="434" customWidth="1"/>
    <col min="772" max="1024" width="9" style="434" customWidth="1"/>
    <col min="1025" max="1025" width="21" style="434" customWidth="1"/>
    <col min="1026" max="1026" width="18.85546875" style="434" customWidth="1"/>
    <col min="1027" max="1027" width="20.140625" style="434" customWidth="1"/>
    <col min="1028" max="1280" width="9" style="434" customWidth="1"/>
    <col min="1281" max="1281" width="21" style="434" customWidth="1"/>
    <col min="1282" max="1282" width="18.85546875" style="434" customWidth="1"/>
    <col min="1283" max="1283" width="20.140625" style="434" customWidth="1"/>
    <col min="1284" max="1536" width="9" style="434" customWidth="1"/>
    <col min="1537" max="1537" width="21" style="434" customWidth="1"/>
    <col min="1538" max="1538" width="18.85546875" style="434" customWidth="1"/>
    <col min="1539" max="1539" width="20.140625" style="434" customWidth="1"/>
    <col min="1540" max="1792" width="9" style="434" customWidth="1"/>
    <col min="1793" max="1793" width="21" style="434" customWidth="1"/>
    <col min="1794" max="1794" width="18.85546875" style="434" customWidth="1"/>
    <col min="1795" max="1795" width="20.140625" style="434" customWidth="1"/>
    <col min="1796" max="2048" width="9" style="434" customWidth="1"/>
    <col min="2049" max="2049" width="21" style="434" customWidth="1"/>
    <col min="2050" max="2050" width="18.85546875" style="434" customWidth="1"/>
    <col min="2051" max="2051" width="20.140625" style="434" customWidth="1"/>
    <col min="2052" max="2304" width="9" style="434" customWidth="1"/>
    <col min="2305" max="2305" width="21" style="434" customWidth="1"/>
    <col min="2306" max="2306" width="18.85546875" style="434" customWidth="1"/>
    <col min="2307" max="2307" width="20.140625" style="434" customWidth="1"/>
    <col min="2308" max="2560" width="9" style="434" customWidth="1"/>
    <col min="2561" max="2561" width="21" style="434" customWidth="1"/>
    <col min="2562" max="2562" width="18.85546875" style="434" customWidth="1"/>
    <col min="2563" max="2563" width="20.140625" style="434" customWidth="1"/>
    <col min="2564" max="2816" width="9" style="434" customWidth="1"/>
    <col min="2817" max="2817" width="21" style="434" customWidth="1"/>
    <col min="2818" max="2818" width="18.85546875" style="434" customWidth="1"/>
    <col min="2819" max="2819" width="20.140625" style="434" customWidth="1"/>
    <col min="2820" max="3072" width="9" style="434" customWidth="1"/>
    <col min="3073" max="3073" width="21" style="434" customWidth="1"/>
    <col min="3074" max="3074" width="18.85546875" style="434" customWidth="1"/>
    <col min="3075" max="3075" width="20.140625" style="434" customWidth="1"/>
    <col min="3076" max="3328" width="9" style="434" customWidth="1"/>
    <col min="3329" max="3329" width="21" style="434" customWidth="1"/>
    <col min="3330" max="3330" width="18.85546875" style="434" customWidth="1"/>
    <col min="3331" max="3331" width="20.140625" style="434" customWidth="1"/>
    <col min="3332" max="3584" width="9" style="434" customWidth="1"/>
    <col min="3585" max="3585" width="21" style="434" customWidth="1"/>
    <col min="3586" max="3586" width="18.85546875" style="434" customWidth="1"/>
    <col min="3587" max="3587" width="20.140625" style="434" customWidth="1"/>
    <col min="3588" max="3840" width="9" style="434" customWidth="1"/>
    <col min="3841" max="3841" width="21" style="434" customWidth="1"/>
    <col min="3842" max="3842" width="18.85546875" style="434" customWidth="1"/>
    <col min="3843" max="3843" width="20.140625" style="434" customWidth="1"/>
    <col min="3844" max="4096" width="9" style="434" customWidth="1"/>
    <col min="4097" max="4097" width="21" style="434" customWidth="1"/>
    <col min="4098" max="4098" width="18.85546875" style="434" customWidth="1"/>
    <col min="4099" max="4099" width="20.140625" style="434" customWidth="1"/>
    <col min="4100" max="4352" width="9" style="434" customWidth="1"/>
    <col min="4353" max="4353" width="21" style="434" customWidth="1"/>
    <col min="4354" max="4354" width="18.85546875" style="434" customWidth="1"/>
    <col min="4355" max="4355" width="20.140625" style="434" customWidth="1"/>
    <col min="4356" max="4608" width="9" style="434" customWidth="1"/>
    <col min="4609" max="4609" width="21" style="434" customWidth="1"/>
    <col min="4610" max="4610" width="18.85546875" style="434" customWidth="1"/>
    <col min="4611" max="4611" width="20.140625" style="434" customWidth="1"/>
    <col min="4612" max="4864" width="9" style="434" customWidth="1"/>
    <col min="4865" max="4865" width="21" style="434" customWidth="1"/>
    <col min="4866" max="4866" width="18.85546875" style="434" customWidth="1"/>
    <col min="4867" max="4867" width="20.140625" style="434" customWidth="1"/>
    <col min="4868" max="5120" width="9" style="434" customWidth="1"/>
    <col min="5121" max="5121" width="21" style="434" customWidth="1"/>
    <col min="5122" max="5122" width="18.85546875" style="434" customWidth="1"/>
    <col min="5123" max="5123" width="20.140625" style="434" customWidth="1"/>
    <col min="5124" max="5376" width="9" style="434" customWidth="1"/>
    <col min="5377" max="5377" width="21" style="434" customWidth="1"/>
    <col min="5378" max="5378" width="18.85546875" style="434" customWidth="1"/>
    <col min="5379" max="5379" width="20.140625" style="434" customWidth="1"/>
    <col min="5380" max="5632" width="9" style="434" customWidth="1"/>
    <col min="5633" max="5633" width="21" style="434" customWidth="1"/>
    <col min="5634" max="5634" width="18.85546875" style="434" customWidth="1"/>
    <col min="5635" max="5635" width="20.140625" style="434" customWidth="1"/>
    <col min="5636" max="5888" width="9" style="434" customWidth="1"/>
    <col min="5889" max="5889" width="21" style="434" customWidth="1"/>
    <col min="5890" max="5890" width="18.85546875" style="434" customWidth="1"/>
    <col min="5891" max="5891" width="20.140625" style="434" customWidth="1"/>
    <col min="5892" max="6144" width="9" style="434" customWidth="1"/>
    <col min="6145" max="6145" width="21" style="434" customWidth="1"/>
    <col min="6146" max="6146" width="18.85546875" style="434" customWidth="1"/>
    <col min="6147" max="6147" width="20.140625" style="434" customWidth="1"/>
    <col min="6148" max="6400" width="9" style="434" customWidth="1"/>
    <col min="6401" max="6401" width="21" style="434" customWidth="1"/>
    <col min="6402" max="6402" width="18.85546875" style="434" customWidth="1"/>
    <col min="6403" max="6403" width="20.140625" style="434" customWidth="1"/>
    <col min="6404" max="6656" width="9" style="434" customWidth="1"/>
    <col min="6657" max="6657" width="21" style="434" customWidth="1"/>
    <col min="6658" max="6658" width="18.85546875" style="434" customWidth="1"/>
    <col min="6659" max="6659" width="20.140625" style="434" customWidth="1"/>
    <col min="6660" max="6912" width="9" style="434" customWidth="1"/>
    <col min="6913" max="6913" width="21" style="434" customWidth="1"/>
    <col min="6914" max="6914" width="18.85546875" style="434" customWidth="1"/>
    <col min="6915" max="6915" width="20.140625" style="434" customWidth="1"/>
    <col min="6916" max="7168" width="9" style="434" customWidth="1"/>
    <col min="7169" max="7169" width="21" style="434" customWidth="1"/>
    <col min="7170" max="7170" width="18.85546875" style="434" customWidth="1"/>
    <col min="7171" max="7171" width="20.140625" style="434" customWidth="1"/>
    <col min="7172" max="7424" width="9" style="434" customWidth="1"/>
    <col min="7425" max="7425" width="21" style="434" customWidth="1"/>
    <col min="7426" max="7426" width="18.85546875" style="434" customWidth="1"/>
    <col min="7427" max="7427" width="20.140625" style="434" customWidth="1"/>
    <col min="7428" max="7680" width="9" style="434" customWidth="1"/>
    <col min="7681" max="7681" width="21" style="434" customWidth="1"/>
    <col min="7682" max="7682" width="18.85546875" style="434" customWidth="1"/>
    <col min="7683" max="7683" width="20.140625" style="434" customWidth="1"/>
    <col min="7684" max="7936" width="9" style="434" customWidth="1"/>
    <col min="7937" max="7937" width="21" style="434" customWidth="1"/>
    <col min="7938" max="7938" width="18.85546875" style="434" customWidth="1"/>
    <col min="7939" max="7939" width="20.140625" style="434" customWidth="1"/>
    <col min="7940" max="8192" width="9" style="434" customWidth="1"/>
    <col min="8193" max="8193" width="21" style="434" customWidth="1"/>
    <col min="8194" max="8194" width="18.85546875" style="434" customWidth="1"/>
    <col min="8195" max="8195" width="20.140625" style="434" customWidth="1"/>
    <col min="8196" max="8448" width="9" style="434" customWidth="1"/>
    <col min="8449" max="8449" width="21" style="434" customWidth="1"/>
    <col min="8450" max="8450" width="18.85546875" style="434" customWidth="1"/>
    <col min="8451" max="8451" width="20.140625" style="434" customWidth="1"/>
    <col min="8452" max="8704" width="9" style="434" customWidth="1"/>
    <col min="8705" max="8705" width="21" style="434" customWidth="1"/>
    <col min="8706" max="8706" width="18.85546875" style="434" customWidth="1"/>
    <col min="8707" max="8707" width="20.140625" style="434" customWidth="1"/>
    <col min="8708" max="8960" width="9" style="434" customWidth="1"/>
    <col min="8961" max="8961" width="21" style="434" customWidth="1"/>
    <col min="8962" max="8962" width="18.85546875" style="434" customWidth="1"/>
    <col min="8963" max="8963" width="20.140625" style="434" customWidth="1"/>
    <col min="8964" max="9216" width="9" style="434" customWidth="1"/>
    <col min="9217" max="9217" width="21" style="434" customWidth="1"/>
    <col min="9218" max="9218" width="18.85546875" style="434" customWidth="1"/>
    <col min="9219" max="9219" width="20.140625" style="434" customWidth="1"/>
    <col min="9220" max="9472" width="9" style="434" customWidth="1"/>
    <col min="9473" max="9473" width="21" style="434" customWidth="1"/>
    <col min="9474" max="9474" width="18.85546875" style="434" customWidth="1"/>
    <col min="9475" max="9475" width="20.140625" style="434" customWidth="1"/>
    <col min="9476" max="9728" width="9" style="434" customWidth="1"/>
    <col min="9729" max="9729" width="21" style="434" customWidth="1"/>
    <col min="9730" max="9730" width="18.85546875" style="434" customWidth="1"/>
    <col min="9731" max="9731" width="20.140625" style="434" customWidth="1"/>
    <col min="9732" max="9984" width="9" style="434" customWidth="1"/>
    <col min="9985" max="9985" width="21" style="434" customWidth="1"/>
    <col min="9986" max="9986" width="18.85546875" style="434" customWidth="1"/>
    <col min="9987" max="9987" width="20.140625" style="434" customWidth="1"/>
    <col min="9988" max="10240" width="9" style="434" customWidth="1"/>
    <col min="10241" max="10241" width="21" style="434" customWidth="1"/>
    <col min="10242" max="10242" width="18.85546875" style="434" customWidth="1"/>
    <col min="10243" max="10243" width="20.140625" style="434" customWidth="1"/>
    <col min="10244" max="10496" width="9" style="434" customWidth="1"/>
    <col min="10497" max="10497" width="21" style="434" customWidth="1"/>
    <col min="10498" max="10498" width="18.85546875" style="434" customWidth="1"/>
    <col min="10499" max="10499" width="20.140625" style="434" customWidth="1"/>
    <col min="10500" max="10752" width="9" style="434" customWidth="1"/>
    <col min="10753" max="10753" width="21" style="434" customWidth="1"/>
    <col min="10754" max="10754" width="18.85546875" style="434" customWidth="1"/>
    <col min="10755" max="10755" width="20.140625" style="434" customWidth="1"/>
    <col min="10756" max="11008" width="9" style="434" customWidth="1"/>
    <col min="11009" max="11009" width="21" style="434" customWidth="1"/>
    <col min="11010" max="11010" width="18.85546875" style="434" customWidth="1"/>
    <col min="11011" max="11011" width="20.140625" style="434" customWidth="1"/>
    <col min="11012" max="11264" width="9" style="434" customWidth="1"/>
    <col min="11265" max="11265" width="21" style="434" customWidth="1"/>
    <col min="11266" max="11266" width="18.85546875" style="434" customWidth="1"/>
    <col min="11267" max="11267" width="20.140625" style="434" customWidth="1"/>
    <col min="11268" max="11520" width="9" style="434" customWidth="1"/>
    <col min="11521" max="11521" width="21" style="434" customWidth="1"/>
    <col min="11522" max="11522" width="18.85546875" style="434" customWidth="1"/>
    <col min="11523" max="11523" width="20.140625" style="434" customWidth="1"/>
    <col min="11524" max="11776" width="9" style="434" customWidth="1"/>
    <col min="11777" max="11777" width="21" style="434" customWidth="1"/>
    <col min="11778" max="11778" width="18.85546875" style="434" customWidth="1"/>
    <col min="11779" max="11779" width="20.140625" style="434" customWidth="1"/>
    <col min="11780" max="12032" width="9" style="434" customWidth="1"/>
    <col min="12033" max="12033" width="21" style="434" customWidth="1"/>
    <col min="12034" max="12034" width="18.85546875" style="434" customWidth="1"/>
    <col min="12035" max="12035" width="20.140625" style="434" customWidth="1"/>
    <col min="12036" max="12288" width="9" style="434" customWidth="1"/>
    <col min="12289" max="12289" width="21" style="434" customWidth="1"/>
    <col min="12290" max="12290" width="18.85546875" style="434" customWidth="1"/>
    <col min="12291" max="12291" width="20.140625" style="434" customWidth="1"/>
    <col min="12292" max="12544" width="9" style="434" customWidth="1"/>
    <col min="12545" max="12545" width="21" style="434" customWidth="1"/>
    <col min="12546" max="12546" width="18.85546875" style="434" customWidth="1"/>
    <col min="12547" max="12547" width="20.140625" style="434" customWidth="1"/>
    <col min="12548" max="12800" width="9" style="434" customWidth="1"/>
    <col min="12801" max="12801" width="21" style="434" customWidth="1"/>
    <col min="12802" max="12802" width="18.85546875" style="434" customWidth="1"/>
    <col min="12803" max="12803" width="20.140625" style="434" customWidth="1"/>
    <col min="12804" max="13056" width="9" style="434" customWidth="1"/>
    <col min="13057" max="13057" width="21" style="434" customWidth="1"/>
    <col min="13058" max="13058" width="18.85546875" style="434" customWidth="1"/>
    <col min="13059" max="13059" width="20.140625" style="434" customWidth="1"/>
    <col min="13060" max="13312" width="9" style="434" customWidth="1"/>
    <col min="13313" max="13313" width="21" style="434" customWidth="1"/>
    <col min="13314" max="13314" width="18.85546875" style="434" customWidth="1"/>
    <col min="13315" max="13315" width="20.140625" style="434" customWidth="1"/>
    <col min="13316" max="13568" width="9" style="434" customWidth="1"/>
    <col min="13569" max="13569" width="21" style="434" customWidth="1"/>
    <col min="13570" max="13570" width="18.85546875" style="434" customWidth="1"/>
    <col min="13571" max="13571" width="20.140625" style="434" customWidth="1"/>
    <col min="13572" max="13824" width="9" style="434" customWidth="1"/>
    <col min="13825" max="13825" width="21" style="434" customWidth="1"/>
    <col min="13826" max="13826" width="18.85546875" style="434" customWidth="1"/>
    <col min="13827" max="13827" width="20.140625" style="434" customWidth="1"/>
    <col min="13828" max="14080" width="9" style="434" customWidth="1"/>
    <col min="14081" max="14081" width="21" style="434" customWidth="1"/>
    <col min="14082" max="14082" width="18.85546875" style="434" customWidth="1"/>
    <col min="14083" max="14083" width="20.140625" style="434" customWidth="1"/>
    <col min="14084" max="14336" width="9" style="434" customWidth="1"/>
    <col min="14337" max="14337" width="21" style="434" customWidth="1"/>
    <col min="14338" max="14338" width="18.85546875" style="434" customWidth="1"/>
    <col min="14339" max="14339" width="20.140625" style="434" customWidth="1"/>
    <col min="14340" max="14592" width="9" style="434" customWidth="1"/>
    <col min="14593" max="14593" width="21" style="434" customWidth="1"/>
    <col min="14594" max="14594" width="18.85546875" style="434" customWidth="1"/>
    <col min="14595" max="14595" width="20.140625" style="434" customWidth="1"/>
    <col min="14596" max="14848" width="9" style="434" customWidth="1"/>
    <col min="14849" max="14849" width="21" style="434" customWidth="1"/>
    <col min="14850" max="14850" width="18.85546875" style="434" customWidth="1"/>
    <col min="14851" max="14851" width="20.140625" style="434" customWidth="1"/>
    <col min="14852" max="15104" width="9" style="434" customWidth="1"/>
    <col min="15105" max="15105" width="21" style="434" customWidth="1"/>
    <col min="15106" max="15106" width="18.85546875" style="434" customWidth="1"/>
    <col min="15107" max="15107" width="20.140625" style="434" customWidth="1"/>
    <col min="15108" max="15360" width="9" style="434" customWidth="1"/>
    <col min="15361" max="15361" width="21" style="434" customWidth="1"/>
    <col min="15362" max="15362" width="18.85546875" style="434" customWidth="1"/>
    <col min="15363" max="15363" width="20.140625" style="434" customWidth="1"/>
    <col min="15364" max="15616" width="9" style="434" customWidth="1"/>
    <col min="15617" max="15617" width="21" style="434" customWidth="1"/>
    <col min="15618" max="15618" width="18.85546875" style="434" customWidth="1"/>
    <col min="15619" max="15619" width="20.140625" style="434" customWidth="1"/>
    <col min="15620" max="15872" width="9" style="434" customWidth="1"/>
    <col min="15873" max="15873" width="21" style="434" customWidth="1"/>
    <col min="15874" max="15874" width="18.85546875" style="434" customWidth="1"/>
    <col min="15875" max="15875" width="20.140625" style="434" customWidth="1"/>
    <col min="15876" max="16128" width="9" style="434" customWidth="1"/>
    <col min="16129" max="16129" width="21" style="434" customWidth="1"/>
    <col min="16130" max="16130" width="18.85546875" style="434" customWidth="1"/>
    <col min="16131" max="16131" width="20.140625" style="434" customWidth="1"/>
    <col min="16132" max="16132" width="9" style="434" customWidth="1"/>
    <col min="16133" max="16384" width="9.140625" style="442"/>
  </cols>
  <sheetData>
    <row r="1" spans="1:7" ht="12.75" customHeight="1" x14ac:dyDescent="0.25">
      <c r="A1" s="483" t="s">
        <v>30</v>
      </c>
      <c r="B1" s="483"/>
      <c r="C1" s="483"/>
      <c r="D1" s="483"/>
      <c r="E1" s="483"/>
      <c r="F1" s="483"/>
      <c r="G1" s="433"/>
    </row>
    <row r="2" spans="1:7" ht="12.75" customHeight="1" x14ac:dyDescent="0.25">
      <c r="A2" s="483"/>
      <c r="B2" s="483"/>
      <c r="C2" s="483"/>
      <c r="D2" s="483"/>
      <c r="E2" s="483"/>
      <c r="F2" s="483"/>
      <c r="G2" s="433"/>
    </row>
    <row r="3" spans="1:7" ht="12.75" customHeight="1" x14ac:dyDescent="0.25">
      <c r="A3" s="483"/>
      <c r="B3" s="483"/>
      <c r="C3" s="483"/>
      <c r="D3" s="483"/>
      <c r="E3" s="483"/>
      <c r="F3" s="483"/>
      <c r="G3" s="433"/>
    </row>
    <row r="4" spans="1:7" ht="12.75" customHeight="1" x14ac:dyDescent="0.25">
      <c r="A4" s="483"/>
      <c r="B4" s="483"/>
      <c r="C4" s="483"/>
      <c r="D4" s="483"/>
      <c r="E4" s="483"/>
      <c r="F4" s="483"/>
      <c r="G4" s="433"/>
    </row>
    <row r="5" spans="1:7" ht="12.75" customHeight="1" x14ac:dyDescent="0.25">
      <c r="A5" s="483"/>
      <c r="B5" s="483"/>
      <c r="C5" s="483"/>
      <c r="D5" s="483"/>
      <c r="E5" s="483"/>
      <c r="F5" s="483"/>
      <c r="G5" s="433"/>
    </row>
    <row r="6" spans="1:7" ht="12.75" customHeight="1" x14ac:dyDescent="0.25">
      <c r="A6" s="483"/>
      <c r="B6" s="483"/>
      <c r="C6" s="483"/>
      <c r="D6" s="483"/>
      <c r="E6" s="483"/>
      <c r="F6" s="483"/>
      <c r="G6" s="433"/>
    </row>
    <row r="7" spans="1:7" ht="12.75" customHeight="1" x14ac:dyDescent="0.25">
      <c r="A7" s="483"/>
      <c r="B7" s="483"/>
      <c r="C7" s="483"/>
      <c r="D7" s="483"/>
      <c r="E7" s="483"/>
      <c r="F7" s="483"/>
      <c r="G7" s="433"/>
    </row>
    <row r="8" spans="1:7" ht="15" customHeight="1" x14ac:dyDescent="0.25">
      <c r="A8" s="484" t="s">
        <v>31</v>
      </c>
      <c r="B8" s="484"/>
      <c r="C8" s="484"/>
      <c r="D8" s="484"/>
      <c r="E8" s="484"/>
      <c r="F8" s="484"/>
      <c r="G8" s="435"/>
    </row>
    <row r="9" spans="1:7" ht="12.75" customHeight="1" x14ac:dyDescent="0.25">
      <c r="A9" s="484"/>
      <c r="B9" s="484"/>
      <c r="C9" s="484"/>
      <c r="D9" s="484"/>
      <c r="E9" s="484"/>
      <c r="F9" s="484"/>
      <c r="G9" s="435"/>
    </row>
    <row r="10" spans="1:7" ht="12.75" customHeight="1" x14ac:dyDescent="0.25">
      <c r="A10" s="484"/>
      <c r="B10" s="484"/>
      <c r="C10" s="484"/>
      <c r="D10" s="484"/>
      <c r="E10" s="484"/>
      <c r="F10" s="484"/>
      <c r="G10" s="435"/>
    </row>
    <row r="11" spans="1:7" ht="12.75" customHeight="1" x14ac:dyDescent="0.25">
      <c r="A11" s="484"/>
      <c r="B11" s="484"/>
      <c r="C11" s="484"/>
      <c r="D11" s="484"/>
      <c r="E11" s="484"/>
      <c r="F11" s="484"/>
      <c r="G11" s="435"/>
    </row>
    <row r="12" spans="1:7" ht="12.75" customHeight="1" x14ac:dyDescent="0.25">
      <c r="A12" s="484"/>
      <c r="B12" s="484"/>
      <c r="C12" s="484"/>
      <c r="D12" s="484"/>
      <c r="E12" s="484"/>
      <c r="F12" s="484"/>
      <c r="G12" s="435"/>
    </row>
    <row r="13" spans="1:7" ht="12.75" customHeight="1" x14ac:dyDescent="0.25">
      <c r="A13" s="484"/>
      <c r="B13" s="484"/>
      <c r="C13" s="484"/>
      <c r="D13" s="484"/>
      <c r="E13" s="484"/>
      <c r="F13" s="484"/>
      <c r="G13" s="435"/>
    </row>
    <row r="14" spans="1:7" ht="12.75" customHeight="1" x14ac:dyDescent="0.25">
      <c r="A14" s="484"/>
      <c r="B14" s="484"/>
      <c r="C14" s="484"/>
      <c r="D14" s="484"/>
      <c r="E14" s="484"/>
      <c r="F14" s="484"/>
      <c r="G14" s="435"/>
    </row>
    <row r="15" spans="1:7" ht="13.5" customHeight="1" thickBot="1" x14ac:dyDescent="0.3"/>
    <row r="16" spans="1:7" ht="19.5" customHeight="1" thickBot="1" x14ac:dyDescent="0.35">
      <c r="A16" s="485" t="s">
        <v>32</v>
      </c>
      <c r="B16" s="486"/>
      <c r="C16" s="486"/>
      <c r="D16" s="486"/>
      <c r="E16" s="486"/>
      <c r="F16" s="487"/>
    </row>
    <row r="17" spans="1:13" ht="18.75" customHeight="1" x14ac:dyDescent="0.25">
      <c r="A17" s="488" t="s">
        <v>110</v>
      </c>
      <c r="B17" s="488"/>
      <c r="C17" s="488"/>
      <c r="D17" s="488"/>
      <c r="E17" s="488"/>
      <c r="F17" s="488"/>
    </row>
    <row r="20" spans="1:13" ht="16.5" customHeight="1" x14ac:dyDescent="0.3">
      <c r="A20" s="436" t="s">
        <v>34</v>
      </c>
      <c r="B20" s="489" t="s">
        <v>5</v>
      </c>
      <c r="C20" s="489"/>
    </row>
    <row r="21" spans="1:13" ht="16.5" customHeight="1" x14ac:dyDescent="0.3">
      <c r="A21" s="436" t="s">
        <v>35</v>
      </c>
      <c r="B21" s="479" t="s">
        <v>7</v>
      </c>
    </row>
    <row r="22" spans="1:13" ht="16.5" customHeight="1" x14ac:dyDescent="0.3">
      <c r="A22" s="436" t="s">
        <v>36</v>
      </c>
      <c r="B22" s="479" t="s">
        <v>9</v>
      </c>
    </row>
    <row r="23" spans="1:13" ht="16.5" customHeight="1" x14ac:dyDescent="0.3">
      <c r="A23" s="436" t="s">
        <v>37</v>
      </c>
      <c r="B23" s="482" t="s">
        <v>11</v>
      </c>
      <c r="C23" s="482"/>
      <c r="D23" s="482"/>
      <c r="E23" s="482"/>
      <c r="F23" s="482"/>
      <c r="G23" s="482"/>
      <c r="H23" s="482"/>
      <c r="I23" s="482"/>
    </row>
    <row r="24" spans="1:13" ht="16.5" customHeight="1" x14ac:dyDescent="0.3">
      <c r="A24" s="436" t="s">
        <v>38</v>
      </c>
      <c r="B24" s="437" t="s">
        <v>116</v>
      </c>
    </row>
    <row r="25" spans="1:13" ht="16.5" customHeight="1" x14ac:dyDescent="0.3">
      <c r="A25" s="436" t="s">
        <v>39</v>
      </c>
      <c r="B25" s="437"/>
    </row>
    <row r="27" spans="1:13" ht="13.5" customHeight="1" thickBot="1" x14ac:dyDescent="0.3"/>
    <row r="28" spans="1:13" ht="17.25" customHeight="1" thickBot="1" x14ac:dyDescent="0.35">
      <c r="B28" s="438"/>
      <c r="C28" s="439" t="s">
        <v>111</v>
      </c>
      <c r="D28" s="439" t="s">
        <v>112</v>
      </c>
      <c r="E28" s="440"/>
      <c r="F28" s="440"/>
      <c r="G28" s="440"/>
      <c r="H28" s="441"/>
      <c r="I28" s="440"/>
      <c r="J28" s="440"/>
      <c r="K28" s="440"/>
      <c r="L28" s="442"/>
      <c r="M28" s="442"/>
    </row>
    <row r="29" spans="1:13" ht="16.5" customHeight="1" thickBot="1" x14ac:dyDescent="0.3">
      <c r="B29" s="443">
        <v>9.9747199999999996</v>
      </c>
      <c r="C29" s="444">
        <v>15.78856</v>
      </c>
      <c r="D29" s="444">
        <v>17.062429999999999</v>
      </c>
      <c r="E29" s="445"/>
      <c r="F29" s="445"/>
      <c r="G29" s="445"/>
      <c r="H29" s="441"/>
      <c r="I29" s="445"/>
      <c r="J29" s="445"/>
      <c r="K29" s="445"/>
      <c r="L29" s="442"/>
      <c r="M29" s="442"/>
    </row>
    <row r="30" spans="1:13" ht="15.75" customHeight="1" x14ac:dyDescent="0.25">
      <c r="B30" s="446"/>
      <c r="C30" s="444">
        <v>15.78811</v>
      </c>
      <c r="D30" s="444">
        <v>17.062270000000002</v>
      </c>
      <c r="E30" s="445"/>
      <c r="F30" s="445"/>
      <c r="G30" s="445"/>
      <c r="H30" s="441"/>
      <c r="I30" s="445"/>
      <c r="J30" s="445"/>
      <c r="K30" s="445"/>
      <c r="L30" s="442"/>
      <c r="M30" s="442"/>
    </row>
    <row r="31" spans="1:13" ht="16.5" customHeight="1" thickBot="1" x14ac:dyDescent="0.3">
      <c r="B31" s="446"/>
      <c r="C31" s="447">
        <v>15.79232</v>
      </c>
      <c r="D31" s="447">
        <v>17.061900000000001</v>
      </c>
      <c r="E31" s="445"/>
      <c r="F31" s="445"/>
      <c r="G31" s="445"/>
      <c r="H31" s="441"/>
      <c r="I31" s="445"/>
      <c r="J31" s="445"/>
      <c r="K31" s="445"/>
      <c r="L31" s="442"/>
      <c r="M31" s="442"/>
    </row>
    <row r="32" spans="1:13" ht="16.5" customHeight="1" thickBot="1" x14ac:dyDescent="0.3">
      <c r="B32" s="446"/>
      <c r="C32" s="448"/>
      <c r="D32" s="449"/>
      <c r="E32" s="445"/>
      <c r="F32" s="445"/>
      <c r="G32" s="445"/>
      <c r="H32" s="441"/>
      <c r="I32" s="445"/>
      <c r="J32" s="445"/>
      <c r="K32" s="445"/>
      <c r="L32" s="442"/>
      <c r="M32" s="442"/>
    </row>
    <row r="33" spans="1:13" ht="17.25" customHeight="1" thickBot="1" x14ac:dyDescent="0.35">
      <c r="B33" s="450">
        <f>AVERAGE(B29:B32)</f>
        <v>9.9747199999999996</v>
      </c>
      <c r="C33" s="450">
        <f>AVERAGE(C29:C32)</f>
        <v>15.789663333333332</v>
      </c>
      <c r="D33" s="450">
        <f>AVERAGE(D29:D32)</f>
        <v>17.062200000000001</v>
      </c>
      <c r="E33" s="451"/>
      <c r="F33" s="451"/>
      <c r="G33" s="451"/>
      <c r="H33" s="441"/>
      <c r="I33" s="451"/>
      <c r="J33" s="451"/>
      <c r="K33" s="451"/>
      <c r="L33" s="442"/>
      <c r="M33" s="442"/>
    </row>
    <row r="34" spans="1:13" ht="16.5" customHeight="1" thickBot="1" x14ac:dyDescent="0.3">
      <c r="B34" s="452"/>
      <c r="C34" s="452"/>
      <c r="D34" s="452"/>
      <c r="E34" s="441"/>
      <c r="F34" s="441"/>
      <c r="G34" s="441"/>
      <c r="H34" s="441"/>
      <c r="I34" s="441"/>
      <c r="J34" s="441"/>
      <c r="K34" s="441"/>
      <c r="L34" s="442"/>
      <c r="M34" s="442"/>
    </row>
    <row r="35" spans="1:13" ht="16.5" customHeight="1" thickBot="1" x14ac:dyDescent="0.3">
      <c r="B35" s="453" t="s">
        <v>113</v>
      </c>
      <c r="C35" s="454">
        <f>C33-B33</f>
        <v>5.814943333333332</v>
      </c>
      <c r="D35" s="452"/>
      <c r="E35" s="441"/>
      <c r="F35" s="455"/>
      <c r="G35" s="441"/>
      <c r="H35" s="441"/>
      <c r="I35" s="441"/>
      <c r="J35" s="455"/>
      <c r="K35" s="441"/>
      <c r="L35" s="442"/>
      <c r="M35" s="442"/>
    </row>
    <row r="36" spans="1:13" ht="16.5" customHeight="1" thickBot="1" x14ac:dyDescent="0.3">
      <c r="B36" s="452"/>
      <c r="C36" s="456"/>
      <c r="D36" s="452"/>
      <c r="E36" s="441"/>
      <c r="F36" s="455"/>
      <c r="G36" s="441"/>
      <c r="H36" s="441"/>
      <c r="I36" s="441"/>
      <c r="J36" s="455"/>
      <c r="K36" s="441"/>
      <c r="L36" s="442"/>
      <c r="M36" s="442"/>
    </row>
    <row r="37" spans="1:13" ht="16.5" customHeight="1" thickBot="1" x14ac:dyDescent="0.3">
      <c r="B37" s="453" t="s">
        <v>114</v>
      </c>
      <c r="C37" s="454">
        <f>D33-B33</f>
        <v>7.0874800000000011</v>
      </c>
      <c r="D37" s="452"/>
      <c r="E37" s="441"/>
      <c r="F37" s="455"/>
      <c r="G37" s="441"/>
      <c r="H37" s="441"/>
      <c r="I37" s="441"/>
      <c r="J37" s="455"/>
      <c r="K37" s="441"/>
      <c r="L37" s="442"/>
      <c r="M37" s="442"/>
    </row>
    <row r="38" spans="1:13" ht="16.5" customHeight="1" thickBot="1" x14ac:dyDescent="0.3">
      <c r="B38" s="452"/>
      <c r="C38" s="456"/>
      <c r="D38" s="452"/>
      <c r="E38" s="441"/>
      <c r="F38" s="455"/>
      <c r="G38" s="441"/>
      <c r="H38" s="441"/>
      <c r="I38" s="441"/>
      <c r="J38" s="455"/>
      <c r="K38" s="441"/>
      <c r="L38" s="442"/>
      <c r="M38" s="442"/>
    </row>
    <row r="39" spans="1:13" ht="32.25" customHeight="1" thickBot="1" x14ac:dyDescent="0.3">
      <c r="B39" s="457" t="s">
        <v>115</v>
      </c>
      <c r="C39" s="458">
        <f>C37/C35</f>
        <v>1.2188390485891814</v>
      </c>
      <c r="D39" s="452"/>
      <c r="E39" s="459"/>
      <c r="F39" s="460"/>
      <c r="G39" s="441"/>
      <c r="H39" s="441"/>
      <c r="I39" s="459"/>
      <c r="J39" s="460"/>
      <c r="K39" s="441"/>
      <c r="L39" s="442"/>
      <c r="M39" s="442"/>
    </row>
    <row r="40" spans="1:13" ht="14.25" customHeight="1" thickBot="1" x14ac:dyDescent="0.3">
      <c r="A40" s="461"/>
      <c r="B40" s="462"/>
      <c r="C40" s="463"/>
      <c r="D40" s="464"/>
      <c r="E40" s="463"/>
      <c r="G40" s="441"/>
      <c r="H40" s="441"/>
      <c r="I40" s="465"/>
      <c r="J40" s="442"/>
    </row>
    <row r="41" spans="1:13" ht="16.5" customHeight="1" x14ac:dyDescent="0.3">
      <c r="A41" s="466"/>
      <c r="B41" s="467" t="s">
        <v>25</v>
      </c>
      <c r="C41" s="467"/>
      <c r="D41" s="468" t="s">
        <v>26</v>
      </c>
      <c r="E41" s="469"/>
      <c r="F41" s="468" t="s">
        <v>27</v>
      </c>
      <c r="G41" s="441"/>
      <c r="H41" s="441"/>
      <c r="I41" s="465"/>
      <c r="J41" s="442"/>
    </row>
    <row r="42" spans="1:13" ht="59.25" customHeight="1" x14ac:dyDescent="0.3">
      <c r="A42" s="436" t="s">
        <v>28</v>
      </c>
      <c r="B42" s="470"/>
      <c r="C42" s="466"/>
      <c r="D42" s="470"/>
      <c r="E42" s="466"/>
      <c r="F42" s="470"/>
      <c r="G42" s="441"/>
      <c r="H42" s="441"/>
      <c r="I42" s="465"/>
      <c r="J42" s="442"/>
    </row>
    <row r="43" spans="1:13" ht="59.25" customHeight="1" x14ac:dyDescent="0.3">
      <c r="A43" s="436" t="s">
        <v>29</v>
      </c>
      <c r="B43" s="471"/>
      <c r="C43" s="472"/>
      <c r="D43" s="471"/>
      <c r="E43" s="466"/>
      <c r="F43" s="473"/>
      <c r="G43" s="441"/>
      <c r="H43" s="441"/>
      <c r="I43" s="465"/>
    </row>
    <row r="44" spans="1:13" ht="13.5" customHeight="1" x14ac:dyDescent="0.25">
      <c r="A44" s="441"/>
      <c r="B44" s="441"/>
      <c r="C44" s="441"/>
      <c r="D44" s="465"/>
      <c r="F44" s="441"/>
      <c r="G44" s="441"/>
      <c r="H44" s="441"/>
      <c r="I44" s="465"/>
    </row>
    <row r="45" spans="1:13" ht="13.5" customHeight="1" x14ac:dyDescent="0.25">
      <c r="A45" s="441"/>
      <c r="B45" s="441"/>
      <c r="C45" s="441"/>
      <c r="D45" s="465"/>
      <c r="F45" s="441"/>
      <c r="G45" s="441"/>
      <c r="H45" s="441"/>
      <c r="I45" s="465"/>
    </row>
    <row r="47" spans="1:13" ht="13.5" customHeight="1" x14ac:dyDescent="0.25">
      <c r="A47" s="474"/>
      <c r="B47" s="474"/>
      <c r="C47" s="474"/>
      <c r="F47" s="474"/>
      <c r="G47" s="474"/>
      <c r="H47" s="474"/>
    </row>
    <row r="48" spans="1:13" ht="13.5" customHeight="1" x14ac:dyDescent="0.25">
      <c r="A48" s="475"/>
      <c r="B48" s="475"/>
      <c r="C48" s="475"/>
      <c r="F48" s="475"/>
      <c r="G48" s="475"/>
      <c r="H48" s="475"/>
    </row>
    <row r="49" spans="1:8" x14ac:dyDescent="0.25">
      <c r="B49" s="476"/>
      <c r="C49" s="476"/>
      <c r="G49" s="476"/>
      <c r="H49" s="476"/>
    </row>
    <row r="50" spans="1:8" x14ac:dyDescent="0.25">
      <c r="A50" s="477"/>
      <c r="F50" s="477"/>
    </row>
    <row r="51" spans="1:8" x14ac:dyDescent="0.25">
      <c r="C51" s="478"/>
    </row>
    <row r="52" spans="1:8" x14ac:dyDescent="0.25">
      <c r="C52" s="478"/>
    </row>
    <row r="57" spans="1:8" ht="13.5" customHeight="1" x14ac:dyDescent="0.25">
      <c r="C57" s="441"/>
    </row>
    <row r="250" spans="1:1" x14ac:dyDescent="0.25">
      <c r="A250" s="434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6">
    <mergeCell ref="B23:I23"/>
    <mergeCell ref="A1:F7"/>
    <mergeCell ref="A8:F14"/>
    <mergeCell ref="A16:F16"/>
    <mergeCell ref="A17:F17"/>
    <mergeCell ref="B20:C20"/>
  </mergeCells>
  <pageMargins left="0.75" right="0.75" top="1" bottom="1" header="0.5" footer="0.5"/>
  <pageSetup scale="61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4" zoomScale="55" zoomScaleNormal="75" workbookViewId="0">
      <selection activeCell="C20" sqref="C2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514" t="s">
        <v>30</v>
      </c>
      <c r="B1" s="514"/>
      <c r="C1" s="514"/>
      <c r="D1" s="514"/>
      <c r="E1" s="514"/>
      <c r="F1" s="514"/>
      <c r="G1" s="514"/>
      <c r="H1" s="514"/>
    </row>
    <row r="2" spans="1:8" x14ac:dyDescent="0.25">
      <c r="A2" s="514"/>
      <c r="B2" s="514"/>
      <c r="C2" s="514"/>
      <c r="D2" s="514"/>
      <c r="E2" s="514"/>
      <c r="F2" s="514"/>
      <c r="G2" s="514"/>
      <c r="H2" s="514"/>
    </row>
    <row r="3" spans="1:8" x14ac:dyDescent="0.25">
      <c r="A3" s="514"/>
      <c r="B3" s="514"/>
      <c r="C3" s="514"/>
      <c r="D3" s="514"/>
      <c r="E3" s="514"/>
      <c r="F3" s="514"/>
      <c r="G3" s="514"/>
      <c r="H3" s="514"/>
    </row>
    <row r="4" spans="1:8" x14ac:dyDescent="0.25">
      <c r="A4" s="514"/>
      <c r="B4" s="514"/>
      <c r="C4" s="514"/>
      <c r="D4" s="514"/>
      <c r="E4" s="514"/>
      <c r="F4" s="514"/>
      <c r="G4" s="514"/>
      <c r="H4" s="514"/>
    </row>
    <row r="5" spans="1:8" x14ac:dyDescent="0.25">
      <c r="A5" s="514"/>
      <c r="B5" s="514"/>
      <c r="C5" s="514"/>
      <c r="D5" s="514"/>
      <c r="E5" s="514"/>
      <c r="F5" s="514"/>
      <c r="G5" s="514"/>
      <c r="H5" s="514"/>
    </row>
    <row r="6" spans="1:8" x14ac:dyDescent="0.25">
      <c r="A6" s="514"/>
      <c r="B6" s="514"/>
      <c r="C6" s="514"/>
      <c r="D6" s="514"/>
      <c r="E6" s="514"/>
      <c r="F6" s="514"/>
      <c r="G6" s="514"/>
      <c r="H6" s="514"/>
    </row>
    <row r="7" spans="1:8" x14ac:dyDescent="0.25">
      <c r="A7" s="514"/>
      <c r="B7" s="514"/>
      <c r="C7" s="514"/>
      <c r="D7" s="514"/>
      <c r="E7" s="514"/>
      <c r="F7" s="514"/>
      <c r="G7" s="514"/>
      <c r="H7" s="514"/>
    </row>
    <row r="8" spans="1:8" x14ac:dyDescent="0.25">
      <c r="A8" s="515" t="s">
        <v>31</v>
      </c>
      <c r="B8" s="515"/>
      <c r="C8" s="515"/>
      <c r="D8" s="515"/>
      <c r="E8" s="515"/>
      <c r="F8" s="515"/>
      <c r="G8" s="515"/>
      <c r="H8" s="515"/>
    </row>
    <row r="9" spans="1:8" x14ac:dyDescent="0.25">
      <c r="A9" s="515"/>
      <c r="B9" s="515"/>
      <c r="C9" s="515"/>
      <c r="D9" s="515"/>
      <c r="E9" s="515"/>
      <c r="F9" s="515"/>
      <c r="G9" s="515"/>
      <c r="H9" s="515"/>
    </row>
    <row r="10" spans="1:8" x14ac:dyDescent="0.25">
      <c r="A10" s="515"/>
      <c r="B10" s="515"/>
      <c r="C10" s="515"/>
      <c r="D10" s="515"/>
      <c r="E10" s="515"/>
      <c r="F10" s="515"/>
      <c r="G10" s="515"/>
      <c r="H10" s="515"/>
    </row>
    <row r="11" spans="1:8" x14ac:dyDescent="0.25">
      <c r="A11" s="515"/>
      <c r="B11" s="515"/>
      <c r="C11" s="515"/>
      <c r="D11" s="515"/>
      <c r="E11" s="515"/>
      <c r="F11" s="515"/>
      <c r="G11" s="515"/>
      <c r="H11" s="515"/>
    </row>
    <row r="12" spans="1:8" x14ac:dyDescent="0.25">
      <c r="A12" s="515"/>
      <c r="B12" s="515"/>
      <c r="C12" s="515"/>
      <c r="D12" s="515"/>
      <c r="E12" s="515"/>
      <c r="F12" s="515"/>
      <c r="G12" s="515"/>
      <c r="H12" s="515"/>
    </row>
    <row r="13" spans="1:8" x14ac:dyDescent="0.25">
      <c r="A13" s="515"/>
      <c r="B13" s="515"/>
      <c r="C13" s="515"/>
      <c r="D13" s="515"/>
      <c r="E13" s="515"/>
      <c r="F13" s="515"/>
      <c r="G13" s="515"/>
      <c r="H13" s="515"/>
    </row>
    <row r="14" spans="1:8" x14ac:dyDescent="0.25">
      <c r="A14" s="515"/>
      <c r="B14" s="515"/>
      <c r="C14" s="515"/>
      <c r="D14" s="515"/>
      <c r="E14" s="515"/>
      <c r="F14" s="515"/>
      <c r="G14" s="515"/>
      <c r="H14" s="515"/>
    </row>
    <row r="15" spans="1:8" ht="19.5" customHeight="1" x14ac:dyDescent="0.25"/>
    <row r="16" spans="1:8" ht="19.5" customHeight="1" x14ac:dyDescent="0.3">
      <c r="A16" s="517" t="s">
        <v>32</v>
      </c>
      <c r="B16" s="518"/>
      <c r="C16" s="518"/>
      <c r="D16" s="518"/>
      <c r="E16" s="518"/>
      <c r="F16" s="518"/>
      <c r="G16" s="518"/>
      <c r="H16" s="519"/>
    </row>
    <row r="17" spans="1:14" ht="20.25" customHeight="1" x14ac:dyDescent="0.25">
      <c r="A17" s="516" t="s">
        <v>33</v>
      </c>
      <c r="B17" s="516"/>
      <c r="C17" s="516"/>
      <c r="D17" s="516"/>
      <c r="E17" s="516"/>
      <c r="F17" s="516"/>
      <c r="G17" s="516"/>
      <c r="H17" s="516"/>
    </row>
    <row r="18" spans="1:14" ht="26.25" customHeight="1" x14ac:dyDescent="0.4">
      <c r="A18" s="54" t="s">
        <v>34</v>
      </c>
      <c r="B18" s="498" t="s">
        <v>5</v>
      </c>
      <c r="C18" s="498"/>
    </row>
    <row r="19" spans="1:14" ht="26.25" customHeight="1" x14ac:dyDescent="0.4">
      <c r="A19" s="54" t="s">
        <v>35</v>
      </c>
      <c r="B19" s="155" t="s">
        <v>7</v>
      </c>
      <c r="C19" s="178">
        <v>25</v>
      </c>
    </row>
    <row r="20" spans="1:14" ht="26.25" customHeight="1" x14ac:dyDescent="0.4">
      <c r="A20" s="54" t="s">
        <v>36</v>
      </c>
      <c r="B20" s="155" t="s">
        <v>109</v>
      </c>
      <c r="C20" s="156"/>
    </row>
    <row r="21" spans="1:14" ht="26.25" customHeight="1" x14ac:dyDescent="0.4">
      <c r="A21" s="54" t="s">
        <v>37</v>
      </c>
      <c r="B21" s="490" t="s">
        <v>11</v>
      </c>
      <c r="C21" s="490"/>
      <c r="D21" s="490"/>
      <c r="E21" s="490"/>
      <c r="F21" s="490"/>
      <c r="G21" s="490"/>
      <c r="H21" s="490"/>
      <c r="I21" s="490"/>
    </row>
    <row r="22" spans="1:14" ht="26.25" customHeight="1" x14ac:dyDescent="0.4">
      <c r="A22" s="54" t="s">
        <v>38</v>
      </c>
      <c r="B22" s="157" t="s">
        <v>12</v>
      </c>
      <c r="C22" s="156"/>
      <c r="D22" s="156"/>
      <c r="E22" s="156"/>
      <c r="F22" s="156"/>
      <c r="G22" s="156"/>
      <c r="H22" s="156"/>
      <c r="I22" s="156"/>
    </row>
    <row r="23" spans="1:14" ht="26.25" customHeight="1" x14ac:dyDescent="0.4">
      <c r="A23" s="54" t="s">
        <v>39</v>
      </c>
      <c r="B23" s="157"/>
      <c r="C23" s="156"/>
      <c r="D23" s="156"/>
      <c r="E23" s="156"/>
      <c r="F23" s="156"/>
      <c r="G23" s="156"/>
      <c r="H23" s="156"/>
      <c r="I23" s="156"/>
    </row>
    <row r="24" spans="1:14" ht="18.75" x14ac:dyDescent="0.3">
      <c r="A24" s="54"/>
      <c r="B24" s="56"/>
    </row>
    <row r="25" spans="1:14" ht="18.75" x14ac:dyDescent="0.3">
      <c r="A25" s="52" t="s">
        <v>1</v>
      </c>
      <c r="B25" s="56"/>
    </row>
    <row r="26" spans="1:14" ht="26.25" customHeight="1" x14ac:dyDescent="0.4">
      <c r="A26" s="57" t="s">
        <v>4</v>
      </c>
      <c r="B26" s="498" t="s">
        <v>104</v>
      </c>
      <c r="C26" s="498"/>
    </row>
    <row r="27" spans="1:14" ht="26.25" customHeight="1" x14ac:dyDescent="0.4">
      <c r="A27" s="59" t="s">
        <v>40</v>
      </c>
      <c r="B27" s="490" t="s">
        <v>108</v>
      </c>
      <c r="C27" s="490"/>
    </row>
    <row r="28" spans="1:14" ht="27" customHeight="1" x14ac:dyDescent="0.4">
      <c r="A28" s="59" t="s">
        <v>6</v>
      </c>
      <c r="B28" s="154">
        <v>99.5</v>
      </c>
    </row>
    <row r="29" spans="1:14" s="9" customFormat="1" ht="27" customHeight="1" x14ac:dyDescent="0.4">
      <c r="A29" s="59" t="s">
        <v>41</v>
      </c>
      <c r="B29" s="153">
        <v>0</v>
      </c>
      <c r="C29" s="501" t="s">
        <v>42</v>
      </c>
      <c r="D29" s="502"/>
      <c r="E29" s="502"/>
      <c r="F29" s="502"/>
      <c r="G29" s="502"/>
      <c r="H29" s="503"/>
      <c r="I29" s="61"/>
      <c r="J29" s="61"/>
      <c r="K29" s="61"/>
      <c r="L29" s="61"/>
    </row>
    <row r="30" spans="1:14" s="9" customFormat="1" ht="19.5" customHeight="1" x14ac:dyDescent="0.3">
      <c r="A30" s="59" t="s">
        <v>43</v>
      </c>
      <c r="B30" s="58">
        <f>B28-B29</f>
        <v>99.5</v>
      </c>
      <c r="C30" s="62"/>
      <c r="D30" s="62"/>
      <c r="E30" s="62"/>
      <c r="F30" s="62"/>
      <c r="G30" s="62"/>
      <c r="H30" s="63"/>
      <c r="I30" s="61"/>
      <c r="J30" s="61"/>
      <c r="K30" s="61"/>
      <c r="L30" s="61"/>
    </row>
    <row r="31" spans="1:14" s="9" customFormat="1" ht="27" customHeight="1" x14ac:dyDescent="0.4">
      <c r="A31" s="59" t="s">
        <v>44</v>
      </c>
      <c r="B31" s="174">
        <v>1</v>
      </c>
      <c r="C31" s="504" t="s">
        <v>45</v>
      </c>
      <c r="D31" s="505"/>
      <c r="E31" s="505"/>
      <c r="F31" s="505"/>
      <c r="G31" s="505"/>
      <c r="H31" s="506"/>
      <c r="I31" s="61"/>
      <c r="J31" s="61"/>
      <c r="K31" s="61"/>
      <c r="L31" s="61"/>
    </row>
    <row r="32" spans="1:14" s="9" customFormat="1" ht="27" customHeight="1" x14ac:dyDescent="0.4">
      <c r="A32" s="59" t="s">
        <v>46</v>
      </c>
      <c r="B32" s="174">
        <v>1</v>
      </c>
      <c r="C32" s="504" t="s">
        <v>47</v>
      </c>
      <c r="D32" s="505"/>
      <c r="E32" s="505"/>
      <c r="F32" s="505"/>
      <c r="G32" s="505"/>
      <c r="H32" s="506"/>
      <c r="I32" s="61"/>
      <c r="J32" s="61"/>
      <c r="K32" s="61"/>
      <c r="L32" s="65"/>
      <c r="M32" s="65"/>
      <c r="N32" s="66"/>
    </row>
    <row r="33" spans="1:14" s="9" customFormat="1" ht="17.25" customHeight="1" x14ac:dyDescent="0.3">
      <c r="A33" s="59"/>
      <c r="B33" s="64"/>
      <c r="C33" s="67"/>
      <c r="D33" s="67"/>
      <c r="E33" s="67"/>
      <c r="F33" s="67"/>
      <c r="G33" s="67"/>
      <c r="H33" s="67"/>
      <c r="I33" s="61"/>
      <c r="J33" s="61"/>
      <c r="K33" s="61"/>
      <c r="L33" s="65"/>
      <c r="M33" s="65"/>
      <c r="N33" s="66"/>
    </row>
    <row r="34" spans="1:14" s="9" customFormat="1" ht="18.75" x14ac:dyDescent="0.3">
      <c r="A34" s="59" t="s">
        <v>48</v>
      </c>
      <c r="B34" s="68">
        <f>B31/B32</f>
        <v>1</v>
      </c>
      <c r="C34" s="53" t="s">
        <v>49</v>
      </c>
      <c r="D34" s="53"/>
      <c r="E34" s="53"/>
      <c r="F34" s="53"/>
      <c r="G34" s="53"/>
      <c r="H34" s="53"/>
      <c r="I34" s="61"/>
      <c r="J34" s="61"/>
      <c r="K34" s="61"/>
      <c r="L34" s="65"/>
      <c r="M34" s="65"/>
      <c r="N34" s="66"/>
    </row>
    <row r="35" spans="1:14" s="9" customFormat="1" ht="19.5" customHeight="1" x14ac:dyDescent="0.3">
      <c r="A35" s="59"/>
      <c r="B35" s="58"/>
      <c r="H35" s="53"/>
      <c r="I35" s="61"/>
      <c r="J35" s="61"/>
      <c r="K35" s="61"/>
      <c r="L35" s="65"/>
      <c r="M35" s="65"/>
      <c r="N35" s="66"/>
    </row>
    <row r="36" spans="1:14" s="9" customFormat="1" ht="27" customHeight="1" x14ac:dyDescent="0.4">
      <c r="A36" s="69" t="s">
        <v>50</v>
      </c>
      <c r="B36" s="158">
        <v>100</v>
      </c>
      <c r="C36" s="53"/>
      <c r="D36" s="492" t="s">
        <v>51</v>
      </c>
      <c r="E36" s="493"/>
      <c r="F36" s="115" t="s">
        <v>52</v>
      </c>
      <c r="G36" s="116"/>
      <c r="J36" s="61"/>
      <c r="K36" s="61"/>
      <c r="L36" s="65"/>
      <c r="M36" s="65"/>
      <c r="N36" s="66"/>
    </row>
    <row r="37" spans="1:14" s="9" customFormat="1" ht="26.25" customHeight="1" x14ac:dyDescent="0.4">
      <c r="A37" s="70" t="s">
        <v>53</v>
      </c>
      <c r="B37" s="159">
        <v>5</v>
      </c>
      <c r="C37" s="72" t="s">
        <v>54</v>
      </c>
      <c r="D37" s="73" t="s">
        <v>55</v>
      </c>
      <c r="E37" s="105" t="s">
        <v>56</v>
      </c>
      <c r="F37" s="73" t="s">
        <v>55</v>
      </c>
      <c r="G37" s="74" t="s">
        <v>56</v>
      </c>
      <c r="J37" s="61"/>
      <c r="K37" s="61"/>
      <c r="L37" s="65"/>
      <c r="M37" s="65"/>
      <c r="N37" s="66"/>
    </row>
    <row r="38" spans="1:14" s="9" customFormat="1" ht="26.25" customHeight="1" x14ac:dyDescent="0.4">
      <c r="A38" s="70" t="s">
        <v>57</v>
      </c>
      <c r="B38" s="159">
        <v>50</v>
      </c>
      <c r="C38" s="75">
        <v>1</v>
      </c>
      <c r="D38" s="160">
        <v>1065946</v>
      </c>
      <c r="E38" s="119">
        <f>IF(ISBLANK(D38),"-",$D$48/$D$45*D38)</f>
        <v>1054431.6068531636</v>
      </c>
      <c r="F38" s="160">
        <v>906149</v>
      </c>
      <c r="G38" s="111">
        <f>IF(ISBLANK(F38),"-",$D$48/$F$45*F38)</f>
        <v>1041993.7214677506</v>
      </c>
      <c r="J38" s="61"/>
      <c r="K38" s="61"/>
      <c r="L38" s="65"/>
      <c r="M38" s="65"/>
      <c r="N38" s="66"/>
    </row>
    <row r="39" spans="1:14" s="9" customFormat="1" ht="26.25" customHeight="1" x14ac:dyDescent="0.4">
      <c r="A39" s="70" t="s">
        <v>58</v>
      </c>
      <c r="B39" s="159">
        <v>1</v>
      </c>
      <c r="C39" s="71">
        <v>2</v>
      </c>
      <c r="D39" s="161">
        <v>1070602</v>
      </c>
      <c r="E39" s="120">
        <f>IF(ISBLANK(D39),"-",$D$48/$D$45*D39)</f>
        <v>1059037.3125469869</v>
      </c>
      <c r="F39" s="161">
        <v>903544</v>
      </c>
      <c r="G39" s="112">
        <f>IF(ISBLANK(F39),"-",$D$48/$F$45*F39)</f>
        <v>1038998.1946344996</v>
      </c>
      <c r="J39" s="61"/>
      <c r="K39" s="61"/>
      <c r="L39" s="65"/>
      <c r="M39" s="65"/>
      <c r="N39" s="66"/>
    </row>
    <row r="40" spans="1:14" ht="26.25" customHeight="1" x14ac:dyDescent="0.4">
      <c r="A40" s="70" t="s">
        <v>59</v>
      </c>
      <c r="B40" s="159">
        <v>1</v>
      </c>
      <c r="C40" s="71">
        <v>3</v>
      </c>
      <c r="D40" s="161">
        <v>1073521</v>
      </c>
      <c r="E40" s="120">
        <f>IF(ISBLANK(D40),"-",$D$48/$D$45*D40)</f>
        <v>1061924.7813872513</v>
      </c>
      <c r="F40" s="161">
        <v>908879</v>
      </c>
      <c r="G40" s="112">
        <f>IF(ISBLANK(F40),"-",$D$48/$F$45*F40)</f>
        <v>1045132.9875924243</v>
      </c>
      <c r="L40" s="65"/>
      <c r="M40" s="65"/>
      <c r="N40" s="76"/>
    </row>
    <row r="41" spans="1:14" ht="26.25" customHeight="1" x14ac:dyDescent="0.4">
      <c r="A41" s="70" t="s">
        <v>60</v>
      </c>
      <c r="B41" s="159">
        <v>1</v>
      </c>
      <c r="C41" s="77">
        <v>4</v>
      </c>
      <c r="D41" s="162"/>
      <c r="E41" s="121" t="str">
        <f>IF(ISBLANK(D41),"-",$D$48/$D$45*D41)</f>
        <v>-</v>
      </c>
      <c r="F41" s="162"/>
      <c r="G41" s="113" t="str">
        <f>IF(ISBLANK(F41),"-",$D$48/$F$45*F41)</f>
        <v>-</v>
      </c>
      <c r="L41" s="65"/>
      <c r="M41" s="65"/>
      <c r="N41" s="76"/>
    </row>
    <row r="42" spans="1:14" ht="27" customHeight="1" x14ac:dyDescent="0.4">
      <c r="A42" s="70" t="s">
        <v>61</v>
      </c>
      <c r="B42" s="159">
        <v>1</v>
      </c>
      <c r="C42" s="78" t="s">
        <v>62</v>
      </c>
      <c r="D42" s="139">
        <f>AVERAGE(D38:D41)</f>
        <v>1070023</v>
      </c>
      <c r="E42" s="101">
        <f>AVERAGE(E38:E41)</f>
        <v>1058464.5669291338</v>
      </c>
      <c r="F42" s="79">
        <f>AVERAGE(F38:F41)</f>
        <v>906190.66666666663</v>
      </c>
      <c r="G42" s="80">
        <f>AVERAGE(G38:G41)</f>
        <v>1042041.6345648915</v>
      </c>
    </row>
    <row r="43" spans="1:14" ht="26.25" customHeight="1" x14ac:dyDescent="0.4">
      <c r="A43" s="70" t="s">
        <v>63</v>
      </c>
      <c r="B43" s="154">
        <v>1</v>
      </c>
      <c r="C43" s="140" t="s">
        <v>64</v>
      </c>
      <c r="D43" s="164">
        <v>20.32</v>
      </c>
      <c r="E43" s="76"/>
      <c r="F43" s="163">
        <v>17.48</v>
      </c>
      <c r="G43" s="117"/>
    </row>
    <row r="44" spans="1:14" ht="26.25" customHeight="1" x14ac:dyDescent="0.4">
      <c r="A44" s="70" t="s">
        <v>65</v>
      </c>
      <c r="B44" s="154">
        <v>1</v>
      </c>
      <c r="C44" s="141" t="s">
        <v>66</v>
      </c>
      <c r="D44" s="142">
        <f>D43*$B$34</f>
        <v>20.32</v>
      </c>
      <c r="E44" s="82"/>
      <c r="F44" s="81">
        <f>F43*$B$34</f>
        <v>17.48</v>
      </c>
      <c r="G44" s="84"/>
    </row>
    <row r="45" spans="1:14" ht="19.5" customHeight="1" x14ac:dyDescent="0.3">
      <c r="A45" s="70" t="s">
        <v>67</v>
      </c>
      <c r="B45" s="138">
        <f>(B44/B43)*(B42/B41)*(B40/B39)*(B38/B37)*B36</f>
        <v>1000</v>
      </c>
      <c r="C45" s="141" t="s">
        <v>68</v>
      </c>
      <c r="D45" s="143">
        <f>D44*$B$30/100</f>
        <v>20.218399999999999</v>
      </c>
      <c r="E45" s="84"/>
      <c r="F45" s="83">
        <f>F44*$B$30/100</f>
        <v>17.392600000000002</v>
      </c>
      <c r="G45" s="84"/>
    </row>
    <row r="46" spans="1:14" ht="19.5" customHeight="1" x14ac:dyDescent="0.3">
      <c r="A46" s="494" t="s">
        <v>69</v>
      </c>
      <c r="B46" s="499"/>
      <c r="C46" s="141" t="s">
        <v>70</v>
      </c>
      <c r="D46" s="142">
        <f>D45/$B$45</f>
        <v>2.0218399999999997E-2</v>
      </c>
      <c r="E46" s="84"/>
      <c r="F46" s="85">
        <f>F45/$B$45</f>
        <v>1.7392600000000001E-2</v>
      </c>
      <c r="G46" s="84"/>
    </row>
    <row r="47" spans="1:14" ht="27" customHeight="1" x14ac:dyDescent="0.4">
      <c r="A47" s="496"/>
      <c r="B47" s="500"/>
      <c r="C47" s="141" t="s">
        <v>71</v>
      </c>
      <c r="D47" s="165">
        <v>0.02</v>
      </c>
      <c r="E47" s="117"/>
      <c r="F47" s="117"/>
      <c r="G47" s="117"/>
    </row>
    <row r="48" spans="1:14" ht="18.75" x14ac:dyDescent="0.3">
      <c r="C48" s="141" t="s">
        <v>72</v>
      </c>
      <c r="D48" s="143">
        <f>D47*$B$45</f>
        <v>20</v>
      </c>
      <c r="E48" s="84"/>
      <c r="F48" s="84"/>
      <c r="G48" s="84"/>
    </row>
    <row r="49" spans="1:12" ht="19.5" customHeight="1" x14ac:dyDescent="0.3">
      <c r="C49" s="144" t="s">
        <v>73</v>
      </c>
      <c r="D49" s="145">
        <f>D48/B34</f>
        <v>20</v>
      </c>
      <c r="E49" s="103"/>
      <c r="F49" s="103"/>
      <c r="G49" s="103"/>
    </row>
    <row r="50" spans="1:12" ht="18.75" x14ac:dyDescent="0.3">
      <c r="C50" s="146" t="s">
        <v>74</v>
      </c>
      <c r="D50" s="147">
        <f>AVERAGE(E38:E41,G38:G41)</f>
        <v>1050253.1007470128</v>
      </c>
      <c r="E50" s="102"/>
      <c r="F50" s="102"/>
      <c r="G50" s="102"/>
    </row>
    <row r="51" spans="1:12" ht="18.75" x14ac:dyDescent="0.3">
      <c r="C51" s="86" t="s">
        <v>75</v>
      </c>
      <c r="D51" s="89">
        <f>STDEV(E38:E41,G38:G41)/D50</f>
        <v>9.0525142421894189E-3</v>
      </c>
      <c r="E51" s="82"/>
      <c r="F51" s="82"/>
      <c r="G51" s="82"/>
    </row>
    <row r="52" spans="1:12" ht="19.5" customHeight="1" x14ac:dyDescent="0.3">
      <c r="C52" s="87" t="s">
        <v>20</v>
      </c>
      <c r="D52" s="90">
        <f>COUNT(E38:E41,G38:G41)</f>
        <v>6</v>
      </c>
      <c r="E52" s="82"/>
      <c r="F52" s="82"/>
      <c r="G52" s="82"/>
    </row>
    <row r="54" spans="1:12" ht="18.75" x14ac:dyDescent="0.3">
      <c r="A54" s="52" t="s">
        <v>1</v>
      </c>
      <c r="B54" s="91" t="s">
        <v>76</v>
      </c>
    </row>
    <row r="55" spans="1:12" ht="18.75" x14ac:dyDescent="0.3">
      <c r="A55" s="53" t="s">
        <v>77</v>
      </c>
      <c r="B55" s="55" t="str">
        <f>B21</f>
        <v>Each 5 ml contains Salbutamol sulfate B.P 1 mg, Ambroxol hydrochloride B.P 50 mg, Guafenensin B.p 50 mg, Menthol B.P 0.5 mg</v>
      </c>
    </row>
    <row r="56" spans="1:12" ht="26.25" customHeight="1" x14ac:dyDescent="0.4">
      <c r="A56" s="149" t="s">
        <v>78</v>
      </c>
      <c r="B56" s="166">
        <v>5</v>
      </c>
      <c r="C56" s="130" t="s">
        <v>79</v>
      </c>
      <c r="D56" s="167">
        <v>1</v>
      </c>
      <c r="E56" s="130" t="str">
        <f>B20</f>
        <v xml:space="preserve">Salbutamol </v>
      </c>
    </row>
    <row r="57" spans="1:12" ht="18.75" x14ac:dyDescent="0.3">
      <c r="A57" s="55" t="s">
        <v>80</v>
      </c>
      <c r="B57" s="177">
        <f>RD!C39</f>
        <v>1.2188390485891814</v>
      </c>
    </row>
    <row r="58" spans="1:12" s="77" customFormat="1" ht="18.75" x14ac:dyDescent="0.3">
      <c r="A58" s="128" t="s">
        <v>81</v>
      </c>
      <c r="B58" s="129">
        <f>B56</f>
        <v>5</v>
      </c>
      <c r="C58" s="130" t="s">
        <v>82</v>
      </c>
      <c r="D58" s="150">
        <f>B57*B56</f>
        <v>6.094195242945907</v>
      </c>
    </row>
    <row r="59" spans="1:12" ht="19.5" customHeight="1" x14ac:dyDescent="0.25"/>
    <row r="60" spans="1:12" s="9" customFormat="1" ht="27" customHeight="1" x14ac:dyDescent="0.4">
      <c r="A60" s="69" t="s">
        <v>83</v>
      </c>
      <c r="B60" s="158">
        <v>50</v>
      </c>
      <c r="C60" s="53"/>
      <c r="D60" s="93" t="s">
        <v>84</v>
      </c>
      <c r="E60" s="92" t="s">
        <v>85</v>
      </c>
      <c r="F60" s="92" t="s">
        <v>55</v>
      </c>
      <c r="G60" s="92" t="s">
        <v>86</v>
      </c>
      <c r="H60" s="72" t="s">
        <v>87</v>
      </c>
      <c r="L60" s="61"/>
    </row>
    <row r="61" spans="1:12" s="9" customFormat="1" ht="24" customHeight="1" x14ac:dyDescent="0.4">
      <c r="A61" s="70" t="s">
        <v>88</v>
      </c>
      <c r="B61" s="159">
        <v>1</v>
      </c>
      <c r="C61" s="510" t="s">
        <v>89</v>
      </c>
      <c r="D61" s="507">
        <v>5.8252199999999998</v>
      </c>
      <c r="E61" s="123">
        <v>1</v>
      </c>
      <c r="F61" s="168">
        <v>970721</v>
      </c>
      <c r="G61" s="134">
        <f>IF(ISBLANK(F61),"-",(F61/$D$50*$D$47*$B$69)*$D$58/$D$61)</f>
        <v>0.96695103920195247</v>
      </c>
      <c r="H61" s="131">
        <f t="shared" ref="H61:H72" si="0">IF(ISBLANK(F61),"-",G61/$D$56)</f>
        <v>0.96695103920195247</v>
      </c>
      <c r="L61" s="61"/>
    </row>
    <row r="62" spans="1:12" s="9" customFormat="1" ht="26.25" customHeight="1" x14ac:dyDescent="0.4">
      <c r="A62" s="70" t="s">
        <v>90</v>
      </c>
      <c r="B62" s="159">
        <v>1</v>
      </c>
      <c r="C62" s="511"/>
      <c r="D62" s="508"/>
      <c r="E62" s="124">
        <v>2</v>
      </c>
      <c r="F62" s="161">
        <v>971092</v>
      </c>
      <c r="G62" s="135">
        <f>IF(ISBLANK(F62),"-",(F62/$D$50*$D$47*$B$69)*$D$58/$D$61)</f>
        <v>0.96732059836008744</v>
      </c>
      <c r="H62" s="132">
        <f t="shared" si="0"/>
        <v>0.96732059836008744</v>
      </c>
      <c r="L62" s="61"/>
    </row>
    <row r="63" spans="1:12" s="9" customFormat="1" ht="24.75" customHeight="1" x14ac:dyDescent="0.4">
      <c r="A63" s="70" t="s">
        <v>91</v>
      </c>
      <c r="B63" s="159">
        <v>1</v>
      </c>
      <c r="C63" s="511"/>
      <c r="D63" s="508"/>
      <c r="E63" s="124">
        <v>3</v>
      </c>
      <c r="F63" s="161">
        <v>969181</v>
      </c>
      <c r="G63" s="135">
        <f>IF(ISBLANK(F63),"-",(F63/$D$50*$D$47*$B$69)*$D$58/$D$61)</f>
        <v>0.96541702005497709</v>
      </c>
      <c r="H63" s="132">
        <f t="shared" si="0"/>
        <v>0.96541702005497709</v>
      </c>
      <c r="L63" s="61"/>
    </row>
    <row r="64" spans="1:12" ht="27" customHeight="1" x14ac:dyDescent="0.4">
      <c r="A64" s="70" t="s">
        <v>92</v>
      </c>
      <c r="B64" s="159">
        <v>1</v>
      </c>
      <c r="C64" s="512"/>
      <c r="D64" s="509"/>
      <c r="E64" s="125">
        <v>4</v>
      </c>
      <c r="F64" s="169"/>
      <c r="G64" s="135" t="str">
        <f>IF(ISBLANK(F64),"-",(F64/$D$50*$D$47*$B$69)*$D$58/$D$61)</f>
        <v>-</v>
      </c>
      <c r="H64" s="132" t="str">
        <f t="shared" si="0"/>
        <v>-</v>
      </c>
    </row>
    <row r="65" spans="1:11" ht="24.75" customHeight="1" x14ac:dyDescent="0.4">
      <c r="A65" s="70" t="s">
        <v>93</v>
      </c>
      <c r="B65" s="159">
        <v>1</v>
      </c>
      <c r="C65" s="510" t="s">
        <v>94</v>
      </c>
      <c r="D65" s="507">
        <v>5.8121099999999997</v>
      </c>
      <c r="E65" s="94">
        <v>1</v>
      </c>
      <c r="F65" s="161">
        <v>972911</v>
      </c>
      <c r="G65" s="134">
        <f>IF(ISBLANK(F65),"-",(F65/$D$50*$D$47*$B$69)*$D$58/$D$65)</f>
        <v>0.97131854343627821</v>
      </c>
      <c r="H65" s="131">
        <f t="shared" si="0"/>
        <v>0.97131854343627821</v>
      </c>
    </row>
    <row r="66" spans="1:11" ht="23.25" customHeight="1" x14ac:dyDescent="0.4">
      <c r="A66" s="70" t="s">
        <v>95</v>
      </c>
      <c r="B66" s="159">
        <v>1</v>
      </c>
      <c r="C66" s="511"/>
      <c r="D66" s="508"/>
      <c r="E66" s="95">
        <v>2</v>
      </c>
      <c r="F66" s="161">
        <v>968039</v>
      </c>
      <c r="G66" s="135">
        <f>IF(ISBLANK(F66),"-",(F66/$D$50*$D$47*$B$69)*$D$58/$D$65)</f>
        <v>0.96645451790504122</v>
      </c>
      <c r="H66" s="132">
        <f t="shared" si="0"/>
        <v>0.96645451790504122</v>
      </c>
    </row>
    <row r="67" spans="1:11" ht="24.75" customHeight="1" x14ac:dyDescent="0.4">
      <c r="A67" s="70" t="s">
        <v>96</v>
      </c>
      <c r="B67" s="159">
        <v>1</v>
      </c>
      <c r="C67" s="511"/>
      <c r="D67" s="508"/>
      <c r="E67" s="95">
        <v>3</v>
      </c>
      <c r="F67" s="161">
        <v>966896</v>
      </c>
      <c r="G67" s="135">
        <f>IF(ISBLANK(F67),"-",(F67/$D$50*$D$47*$B$69)*$D$58/$D$65)</f>
        <v>0.96531338876255268</v>
      </c>
      <c r="H67" s="132">
        <f t="shared" si="0"/>
        <v>0.96531338876255268</v>
      </c>
    </row>
    <row r="68" spans="1:11" ht="27" customHeight="1" x14ac:dyDescent="0.4">
      <c r="A68" s="70" t="s">
        <v>97</v>
      </c>
      <c r="B68" s="159">
        <v>1</v>
      </c>
      <c r="C68" s="512"/>
      <c r="D68" s="509"/>
      <c r="E68" s="96">
        <v>4</v>
      </c>
      <c r="F68" s="169"/>
      <c r="G68" s="136" t="str">
        <f>IF(ISBLANK(F68),"-",(F68/$D$50*$D$47*$B$69)*$D$58/$D$65)</f>
        <v>-</v>
      </c>
      <c r="H68" s="133" t="str">
        <f t="shared" si="0"/>
        <v>-</v>
      </c>
    </row>
    <row r="69" spans="1:11" ht="23.25" customHeight="1" x14ac:dyDescent="0.4">
      <c r="A69" s="70" t="s">
        <v>98</v>
      </c>
      <c r="B69" s="137">
        <f>(B68/B67)*(B66/B65)*(B64/B63)*(B62/B61)*B60</f>
        <v>50</v>
      </c>
      <c r="C69" s="510" t="s">
        <v>99</v>
      </c>
      <c r="D69" s="507">
        <v>5.8325899999999997</v>
      </c>
      <c r="E69" s="94">
        <v>1</v>
      </c>
      <c r="F69" s="168">
        <v>968523</v>
      </c>
      <c r="G69" s="134">
        <f>IF(ISBLANK(F69),"-",(F69/$D$50*$D$47*$B$69)*$D$58/$D$69)</f>
        <v>0.96354251282782832</v>
      </c>
      <c r="H69" s="132">
        <f t="shared" si="0"/>
        <v>0.96354251282782832</v>
      </c>
    </row>
    <row r="70" spans="1:11" ht="22.5" customHeight="1" x14ac:dyDescent="0.4">
      <c r="A70" s="148" t="s">
        <v>100</v>
      </c>
      <c r="B70" s="170">
        <f>(D47*B69)/D56*D58</f>
        <v>6.094195242945907</v>
      </c>
      <c r="C70" s="511"/>
      <c r="D70" s="508"/>
      <c r="E70" s="95">
        <v>2</v>
      </c>
      <c r="F70" s="161">
        <v>959201</v>
      </c>
      <c r="G70" s="135">
        <f>IF(ISBLANK(F70),"-",(F70/$D$50*$D$47*$B$69)*$D$58/$D$69)</f>
        <v>0.95426844984266301</v>
      </c>
      <c r="H70" s="132">
        <f t="shared" si="0"/>
        <v>0.95426844984266301</v>
      </c>
    </row>
    <row r="71" spans="1:11" ht="23.25" customHeight="1" x14ac:dyDescent="0.4">
      <c r="A71" s="494" t="s">
        <v>69</v>
      </c>
      <c r="B71" s="495"/>
      <c r="C71" s="511"/>
      <c r="D71" s="508"/>
      <c r="E71" s="95">
        <v>3</v>
      </c>
      <c r="F71" s="161">
        <v>963422</v>
      </c>
      <c r="G71" s="135">
        <f>IF(ISBLANK(F71),"-",(F71/$D$50*$D$47*$B$69)*$D$58/$D$69)</f>
        <v>0.95846774397057355</v>
      </c>
      <c r="H71" s="132">
        <f t="shared" si="0"/>
        <v>0.95846774397057355</v>
      </c>
    </row>
    <row r="72" spans="1:11" ht="23.25" customHeight="1" x14ac:dyDescent="0.4">
      <c r="A72" s="496"/>
      <c r="B72" s="497"/>
      <c r="C72" s="513"/>
      <c r="D72" s="509"/>
      <c r="E72" s="96">
        <v>4</v>
      </c>
      <c r="F72" s="169"/>
      <c r="G72" s="136" t="str">
        <f>IF(ISBLANK(F72),"-",(F72/$D$50*$D$47*$B$69)*$D$58/$D$69)</f>
        <v>-</v>
      </c>
      <c r="H72" s="133" t="str">
        <f t="shared" si="0"/>
        <v>-</v>
      </c>
    </row>
    <row r="73" spans="1:11" ht="26.25" customHeight="1" x14ac:dyDescent="0.4">
      <c r="A73" s="97"/>
      <c r="B73" s="97"/>
      <c r="C73" s="97"/>
      <c r="D73" s="97"/>
      <c r="E73" s="97"/>
      <c r="F73" s="98"/>
      <c r="G73" s="88" t="s">
        <v>62</v>
      </c>
      <c r="H73" s="171">
        <f>AVERAGE(H61:H72)</f>
        <v>0.96433931270688378</v>
      </c>
    </row>
    <row r="74" spans="1:11" ht="26.25" customHeight="1" x14ac:dyDescent="0.4">
      <c r="C74" s="97"/>
      <c r="D74" s="97"/>
      <c r="E74" s="97"/>
      <c r="F74" s="98"/>
      <c r="G74" s="86" t="s">
        <v>75</v>
      </c>
      <c r="H74" s="172">
        <f>STDEV(H61:H72)/H73</f>
        <v>5.2816733875382669E-3</v>
      </c>
    </row>
    <row r="75" spans="1:11" ht="27" customHeight="1" x14ac:dyDescent="0.4">
      <c r="A75" s="97"/>
      <c r="B75" s="97"/>
      <c r="C75" s="98"/>
      <c r="D75" s="99"/>
      <c r="E75" s="99"/>
      <c r="F75" s="98"/>
      <c r="G75" s="87" t="s">
        <v>20</v>
      </c>
      <c r="H75" s="173">
        <f>COUNT(H61:H72)</f>
        <v>9</v>
      </c>
    </row>
    <row r="76" spans="1:11" ht="18.75" x14ac:dyDescent="0.3">
      <c r="A76" s="97"/>
      <c r="B76" s="97"/>
      <c r="C76" s="98"/>
      <c r="D76" s="99"/>
      <c r="E76" s="99"/>
      <c r="F76" s="99"/>
      <c r="G76" s="99"/>
      <c r="H76" s="98"/>
      <c r="I76" s="100"/>
      <c r="J76" s="104"/>
      <c r="K76" s="118"/>
    </row>
    <row r="77" spans="1:11" ht="26.25" customHeight="1" x14ac:dyDescent="0.4">
      <c r="A77" s="57" t="s">
        <v>101</v>
      </c>
      <c r="B77" s="175" t="s">
        <v>102</v>
      </c>
      <c r="C77" s="491" t="str">
        <f>B20</f>
        <v xml:space="preserve">Salbutamol </v>
      </c>
      <c r="D77" s="491"/>
      <c r="E77" s="122" t="s">
        <v>103</v>
      </c>
      <c r="F77" s="122"/>
      <c r="G77" s="176">
        <f>H73</f>
        <v>0.96433931270688378</v>
      </c>
      <c r="H77" s="98"/>
      <c r="I77" s="100"/>
      <c r="J77" s="104"/>
      <c r="K77" s="118"/>
    </row>
    <row r="78" spans="1:11" ht="19.5" customHeight="1" x14ac:dyDescent="0.3">
      <c r="A78" s="108"/>
      <c r="B78" s="109"/>
      <c r="C78" s="110"/>
      <c r="D78" s="110"/>
      <c r="E78" s="109"/>
      <c r="F78" s="109"/>
      <c r="G78" s="109"/>
      <c r="H78" s="109"/>
    </row>
    <row r="79" spans="1:11" ht="18.75" x14ac:dyDescent="0.3">
      <c r="B79" s="60" t="s">
        <v>25</v>
      </c>
      <c r="E79" s="98" t="s">
        <v>26</v>
      </c>
      <c r="F79" s="98"/>
      <c r="G79" s="98" t="s">
        <v>27</v>
      </c>
    </row>
    <row r="80" spans="1:11" ht="83.1" customHeight="1" x14ac:dyDescent="0.3">
      <c r="A80" s="104" t="s">
        <v>28</v>
      </c>
      <c r="B80" s="151"/>
      <c r="C80" s="151"/>
      <c r="D80" s="97"/>
      <c r="E80" s="106"/>
      <c r="F80" s="100"/>
      <c r="G80" s="126"/>
      <c r="H80" s="126"/>
      <c r="I80" s="100"/>
    </row>
    <row r="81" spans="1:9" ht="83.1" customHeight="1" x14ac:dyDescent="0.3">
      <c r="A81" s="104" t="s">
        <v>29</v>
      </c>
      <c r="B81" s="152"/>
      <c r="C81" s="152"/>
      <c r="D81" s="114"/>
      <c r="E81" s="107"/>
      <c r="F81" s="100"/>
      <c r="G81" s="127"/>
      <c r="H81" s="127"/>
      <c r="I81" s="122"/>
    </row>
    <row r="82" spans="1:9" ht="18.75" x14ac:dyDescent="0.3">
      <c r="A82" s="97"/>
      <c r="B82" s="98"/>
      <c r="C82" s="99"/>
      <c r="D82" s="99"/>
      <c r="E82" s="99"/>
      <c r="F82" s="99"/>
      <c r="G82" s="98"/>
      <c r="H82" s="98"/>
      <c r="I82" s="100"/>
    </row>
    <row r="83" spans="1:9" ht="18.75" x14ac:dyDescent="0.3">
      <c r="A83" s="97"/>
      <c r="B83" s="97"/>
      <c r="C83" s="98"/>
      <c r="D83" s="99"/>
      <c r="E83" s="99"/>
      <c r="F83" s="99"/>
      <c r="G83" s="99"/>
      <c r="H83" s="98"/>
      <c r="I83" s="100"/>
    </row>
    <row r="84" spans="1:9" ht="18.75" x14ac:dyDescent="0.3">
      <c r="A84" s="97"/>
      <c r="B84" s="97"/>
      <c r="C84" s="98"/>
      <c r="D84" s="99"/>
      <c r="E84" s="99"/>
      <c r="F84" s="99"/>
      <c r="G84" s="99"/>
      <c r="H84" s="98"/>
      <c r="I84" s="100"/>
    </row>
    <row r="85" spans="1:9" ht="18.75" x14ac:dyDescent="0.3">
      <c r="A85" s="97"/>
      <c r="B85" s="97"/>
      <c r="C85" s="98"/>
      <c r="D85" s="99"/>
      <c r="E85" s="99"/>
      <c r="F85" s="99"/>
      <c r="G85" s="99"/>
      <c r="H85" s="98"/>
      <c r="I85" s="100"/>
    </row>
    <row r="86" spans="1:9" ht="18.75" x14ac:dyDescent="0.3">
      <c r="A86" s="97"/>
      <c r="B86" s="97"/>
      <c r="C86" s="98"/>
      <c r="D86" s="99"/>
      <c r="E86" s="99"/>
      <c r="F86" s="99"/>
      <c r="G86" s="99"/>
      <c r="H86" s="98"/>
      <c r="I86" s="100"/>
    </row>
    <row r="87" spans="1:9" ht="18.75" x14ac:dyDescent="0.3">
      <c r="A87" s="97"/>
      <c r="B87" s="97"/>
      <c r="C87" s="98"/>
      <c r="D87" s="99"/>
      <c r="E87" s="99"/>
      <c r="F87" s="99"/>
      <c r="G87" s="99"/>
      <c r="H87" s="98"/>
      <c r="I87" s="100"/>
    </row>
    <row r="88" spans="1:9" ht="18.75" x14ac:dyDescent="0.3">
      <c r="A88" s="97"/>
      <c r="B88" s="97"/>
      <c r="C88" s="98"/>
      <c r="D88" s="99"/>
      <c r="E88" s="99"/>
      <c r="F88" s="99"/>
      <c r="G88" s="99"/>
      <c r="H88" s="98"/>
      <c r="I88" s="100"/>
    </row>
    <row r="89" spans="1:9" ht="18.75" x14ac:dyDescent="0.3">
      <c r="A89" s="97"/>
      <c r="B89" s="97"/>
      <c r="C89" s="98"/>
      <c r="D89" s="99"/>
      <c r="E89" s="99"/>
      <c r="F89" s="99"/>
      <c r="G89" s="99"/>
      <c r="H89" s="98"/>
      <c r="I89" s="100"/>
    </row>
    <row r="90" spans="1:9" ht="18.75" x14ac:dyDescent="0.3">
      <c r="A90" s="97"/>
      <c r="B90" s="97"/>
      <c r="C90" s="98"/>
      <c r="D90" s="99"/>
      <c r="E90" s="99"/>
      <c r="F90" s="99"/>
      <c r="G90" s="99"/>
      <c r="H90" s="98"/>
      <c r="I90" s="100"/>
    </row>
    <row r="250" spans="1:1" x14ac:dyDescent="0.25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5" priority="1" operator="greaterThan">
      <formula>0.02</formula>
    </cfRule>
  </conditionalFormatting>
  <conditionalFormatting sqref="H74">
    <cfRule type="cellIs" dxfId="4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7" zoomScale="55" zoomScaleNormal="75" workbookViewId="0">
      <selection activeCell="B56" sqref="B56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514" t="s">
        <v>30</v>
      </c>
      <c r="B1" s="514"/>
      <c r="C1" s="514"/>
      <c r="D1" s="514"/>
      <c r="E1" s="514"/>
      <c r="F1" s="514"/>
      <c r="G1" s="514"/>
      <c r="H1" s="514"/>
    </row>
    <row r="2" spans="1:8" x14ac:dyDescent="0.25">
      <c r="A2" s="514"/>
      <c r="B2" s="514"/>
      <c r="C2" s="514"/>
      <c r="D2" s="514"/>
      <c r="E2" s="514"/>
      <c r="F2" s="514"/>
      <c r="G2" s="514"/>
      <c r="H2" s="514"/>
    </row>
    <row r="3" spans="1:8" x14ac:dyDescent="0.25">
      <c r="A3" s="514"/>
      <c r="B3" s="514"/>
      <c r="C3" s="514"/>
      <c r="D3" s="514"/>
      <c r="E3" s="514"/>
      <c r="F3" s="514"/>
      <c r="G3" s="514"/>
      <c r="H3" s="514"/>
    </row>
    <row r="4" spans="1:8" x14ac:dyDescent="0.25">
      <c r="A4" s="514"/>
      <c r="B4" s="514"/>
      <c r="C4" s="514"/>
      <c r="D4" s="514"/>
      <c r="E4" s="514"/>
      <c r="F4" s="514"/>
      <c r="G4" s="514"/>
      <c r="H4" s="514"/>
    </row>
    <row r="5" spans="1:8" x14ac:dyDescent="0.25">
      <c r="A5" s="514"/>
      <c r="B5" s="514"/>
      <c r="C5" s="514"/>
      <c r="D5" s="514"/>
      <c r="E5" s="514"/>
      <c r="F5" s="514"/>
      <c r="G5" s="514"/>
      <c r="H5" s="514"/>
    </row>
    <row r="6" spans="1:8" x14ac:dyDescent="0.25">
      <c r="A6" s="514"/>
      <c r="B6" s="514"/>
      <c r="C6" s="514"/>
      <c r="D6" s="514"/>
      <c r="E6" s="514"/>
      <c r="F6" s="514"/>
      <c r="G6" s="514"/>
      <c r="H6" s="514"/>
    </row>
    <row r="7" spans="1:8" x14ac:dyDescent="0.25">
      <c r="A7" s="514"/>
      <c r="B7" s="514"/>
      <c r="C7" s="514"/>
      <c r="D7" s="514"/>
      <c r="E7" s="514"/>
      <c r="F7" s="514"/>
      <c r="G7" s="514"/>
      <c r="H7" s="514"/>
    </row>
    <row r="8" spans="1:8" x14ac:dyDescent="0.25">
      <c r="A8" s="515" t="s">
        <v>31</v>
      </c>
      <c r="B8" s="515"/>
      <c r="C8" s="515"/>
      <c r="D8" s="515"/>
      <c r="E8" s="515"/>
      <c r="F8" s="515"/>
      <c r="G8" s="515"/>
      <c r="H8" s="515"/>
    </row>
    <row r="9" spans="1:8" x14ac:dyDescent="0.25">
      <c r="A9" s="515"/>
      <c r="B9" s="515"/>
      <c r="C9" s="515"/>
      <c r="D9" s="515"/>
      <c r="E9" s="515"/>
      <c r="F9" s="515"/>
      <c r="G9" s="515"/>
      <c r="H9" s="515"/>
    </row>
    <row r="10" spans="1:8" x14ac:dyDescent="0.25">
      <c r="A10" s="515"/>
      <c r="B10" s="515"/>
      <c r="C10" s="515"/>
      <c r="D10" s="515"/>
      <c r="E10" s="515"/>
      <c r="F10" s="515"/>
      <c r="G10" s="515"/>
      <c r="H10" s="515"/>
    </row>
    <row r="11" spans="1:8" x14ac:dyDescent="0.25">
      <c r="A11" s="515"/>
      <c r="B11" s="515"/>
      <c r="C11" s="515"/>
      <c r="D11" s="515"/>
      <c r="E11" s="515"/>
      <c r="F11" s="515"/>
      <c r="G11" s="515"/>
      <c r="H11" s="515"/>
    </row>
    <row r="12" spans="1:8" x14ac:dyDescent="0.25">
      <c r="A12" s="515"/>
      <c r="B12" s="515"/>
      <c r="C12" s="515"/>
      <c r="D12" s="515"/>
      <c r="E12" s="515"/>
      <c r="F12" s="515"/>
      <c r="G12" s="515"/>
      <c r="H12" s="515"/>
    </row>
    <row r="13" spans="1:8" x14ac:dyDescent="0.25">
      <c r="A13" s="515"/>
      <c r="B13" s="515"/>
      <c r="C13" s="515"/>
      <c r="D13" s="515"/>
      <c r="E13" s="515"/>
      <c r="F13" s="515"/>
      <c r="G13" s="515"/>
      <c r="H13" s="515"/>
    </row>
    <row r="14" spans="1:8" x14ac:dyDescent="0.25">
      <c r="A14" s="515"/>
      <c r="B14" s="515"/>
      <c r="C14" s="515"/>
      <c r="D14" s="515"/>
      <c r="E14" s="515"/>
      <c r="F14" s="515"/>
      <c r="G14" s="515"/>
      <c r="H14" s="515"/>
    </row>
    <row r="15" spans="1:8" ht="19.5" customHeight="1" x14ac:dyDescent="0.25"/>
    <row r="16" spans="1:8" ht="19.5" customHeight="1" x14ac:dyDescent="0.3">
      <c r="A16" s="517" t="s">
        <v>32</v>
      </c>
      <c r="B16" s="518"/>
      <c r="C16" s="518"/>
      <c r="D16" s="518"/>
      <c r="E16" s="518"/>
      <c r="F16" s="518"/>
      <c r="G16" s="518"/>
      <c r="H16" s="519"/>
    </row>
    <row r="17" spans="1:14" ht="20.25" customHeight="1" x14ac:dyDescent="0.25">
      <c r="A17" s="516" t="s">
        <v>33</v>
      </c>
      <c r="B17" s="516"/>
      <c r="C17" s="516"/>
      <c r="D17" s="516"/>
      <c r="E17" s="516"/>
      <c r="F17" s="516"/>
      <c r="G17" s="516"/>
      <c r="H17" s="516"/>
    </row>
    <row r="18" spans="1:14" ht="26.25" customHeight="1" x14ac:dyDescent="0.4">
      <c r="A18" s="181" t="s">
        <v>34</v>
      </c>
      <c r="B18" s="498" t="s">
        <v>5</v>
      </c>
      <c r="C18" s="498"/>
    </row>
    <row r="19" spans="1:14" ht="26.25" customHeight="1" x14ac:dyDescent="0.4">
      <c r="A19" s="181" t="s">
        <v>35</v>
      </c>
      <c r="B19" s="282" t="s">
        <v>7</v>
      </c>
      <c r="C19" s="305">
        <v>25</v>
      </c>
    </row>
    <row r="20" spans="1:14" ht="26.25" customHeight="1" x14ac:dyDescent="0.4">
      <c r="A20" s="181" t="s">
        <v>36</v>
      </c>
      <c r="B20" s="282" t="s">
        <v>118</v>
      </c>
      <c r="C20" s="283"/>
    </row>
    <row r="21" spans="1:14" ht="26.25" customHeight="1" x14ac:dyDescent="0.4">
      <c r="A21" s="181" t="s">
        <v>37</v>
      </c>
      <c r="B21" s="490" t="s">
        <v>11</v>
      </c>
      <c r="C21" s="490"/>
      <c r="D21" s="490"/>
      <c r="E21" s="490"/>
      <c r="F21" s="490"/>
      <c r="G21" s="490"/>
      <c r="H21" s="490"/>
      <c r="I21" s="490"/>
    </row>
    <row r="22" spans="1:14" ht="26.25" customHeight="1" x14ac:dyDescent="0.4">
      <c r="A22" s="181" t="s">
        <v>38</v>
      </c>
      <c r="B22" s="284" t="s">
        <v>12</v>
      </c>
      <c r="C22" s="283"/>
      <c r="D22" s="283"/>
      <c r="E22" s="283"/>
      <c r="F22" s="283"/>
      <c r="G22" s="283"/>
      <c r="H22" s="283"/>
      <c r="I22" s="283"/>
    </row>
    <row r="23" spans="1:14" ht="26.25" customHeight="1" x14ac:dyDescent="0.4">
      <c r="A23" s="181" t="s">
        <v>39</v>
      </c>
      <c r="B23" s="284"/>
      <c r="C23" s="283"/>
      <c r="D23" s="283"/>
      <c r="E23" s="283"/>
      <c r="F23" s="283"/>
      <c r="G23" s="283"/>
      <c r="H23" s="283"/>
      <c r="I23" s="283"/>
    </row>
    <row r="24" spans="1:14" ht="18.75" x14ac:dyDescent="0.3">
      <c r="A24" s="181"/>
      <c r="B24" s="183"/>
    </row>
    <row r="25" spans="1:14" ht="18.75" x14ac:dyDescent="0.3">
      <c r="A25" s="179" t="s">
        <v>1</v>
      </c>
      <c r="B25" s="183"/>
    </row>
    <row r="26" spans="1:14" ht="26.25" customHeight="1" x14ac:dyDescent="0.4">
      <c r="A26" s="184" t="s">
        <v>4</v>
      </c>
      <c r="B26" s="498" t="s">
        <v>106</v>
      </c>
      <c r="C26" s="498"/>
    </row>
    <row r="27" spans="1:14" ht="26.25" customHeight="1" x14ac:dyDescent="0.4">
      <c r="A27" s="186" t="s">
        <v>40</v>
      </c>
      <c r="B27" s="490" t="s">
        <v>117</v>
      </c>
      <c r="C27" s="490"/>
    </row>
    <row r="28" spans="1:14" ht="27" customHeight="1" x14ac:dyDescent="0.4">
      <c r="A28" s="186" t="s">
        <v>6</v>
      </c>
      <c r="B28" s="281">
        <v>100.2</v>
      </c>
    </row>
    <row r="29" spans="1:14" s="9" customFormat="1" ht="27" customHeight="1" x14ac:dyDescent="0.4">
      <c r="A29" s="186" t="s">
        <v>41</v>
      </c>
      <c r="B29" s="280">
        <v>0</v>
      </c>
      <c r="C29" s="501" t="s">
        <v>42</v>
      </c>
      <c r="D29" s="502"/>
      <c r="E29" s="502"/>
      <c r="F29" s="502"/>
      <c r="G29" s="502"/>
      <c r="H29" s="503"/>
      <c r="I29" s="188"/>
      <c r="J29" s="188"/>
      <c r="K29" s="188"/>
      <c r="L29" s="188"/>
    </row>
    <row r="30" spans="1:14" s="9" customFormat="1" ht="19.5" customHeight="1" x14ac:dyDescent="0.3">
      <c r="A30" s="186" t="s">
        <v>43</v>
      </c>
      <c r="B30" s="185">
        <f>B28-B29</f>
        <v>100.2</v>
      </c>
      <c r="C30" s="189"/>
      <c r="D30" s="189"/>
      <c r="E30" s="189"/>
      <c r="F30" s="189"/>
      <c r="G30" s="189"/>
      <c r="H30" s="190"/>
      <c r="I30" s="188"/>
      <c r="J30" s="188"/>
      <c r="K30" s="188"/>
      <c r="L30" s="188"/>
    </row>
    <row r="31" spans="1:14" s="9" customFormat="1" ht="27" customHeight="1" x14ac:dyDescent="0.4">
      <c r="A31" s="186" t="s">
        <v>44</v>
      </c>
      <c r="B31" s="301">
        <v>1</v>
      </c>
      <c r="C31" s="504" t="s">
        <v>45</v>
      </c>
      <c r="D31" s="505"/>
      <c r="E31" s="505"/>
      <c r="F31" s="505"/>
      <c r="G31" s="505"/>
      <c r="H31" s="506"/>
      <c r="I31" s="188"/>
      <c r="J31" s="188"/>
      <c r="K31" s="188"/>
      <c r="L31" s="188"/>
    </row>
    <row r="32" spans="1:14" s="9" customFormat="1" ht="27" customHeight="1" x14ac:dyDescent="0.4">
      <c r="A32" s="186" t="s">
        <v>46</v>
      </c>
      <c r="B32" s="301">
        <v>1</v>
      </c>
      <c r="C32" s="504" t="s">
        <v>47</v>
      </c>
      <c r="D32" s="505"/>
      <c r="E32" s="505"/>
      <c r="F32" s="505"/>
      <c r="G32" s="505"/>
      <c r="H32" s="506"/>
      <c r="I32" s="188"/>
      <c r="J32" s="188"/>
      <c r="K32" s="188"/>
      <c r="L32" s="192"/>
      <c r="M32" s="192"/>
      <c r="N32" s="193"/>
    </row>
    <row r="33" spans="1:14" s="9" customFormat="1" ht="17.25" customHeight="1" x14ac:dyDescent="0.3">
      <c r="A33" s="186"/>
      <c r="B33" s="191"/>
      <c r="C33" s="194"/>
      <c r="D33" s="194"/>
      <c r="E33" s="194"/>
      <c r="F33" s="194"/>
      <c r="G33" s="194"/>
      <c r="H33" s="194"/>
      <c r="I33" s="188"/>
      <c r="J33" s="188"/>
      <c r="K33" s="188"/>
      <c r="L33" s="192"/>
      <c r="M33" s="192"/>
      <c r="N33" s="193"/>
    </row>
    <row r="34" spans="1:14" s="9" customFormat="1" ht="18.75" x14ac:dyDescent="0.3">
      <c r="A34" s="186" t="s">
        <v>48</v>
      </c>
      <c r="B34" s="195">
        <f>B31/B32</f>
        <v>1</v>
      </c>
      <c r="C34" s="180" t="s">
        <v>49</v>
      </c>
      <c r="D34" s="180"/>
      <c r="E34" s="180"/>
      <c r="F34" s="180"/>
      <c r="G34" s="180"/>
      <c r="H34" s="180"/>
      <c r="I34" s="188"/>
      <c r="J34" s="188"/>
      <c r="K34" s="188"/>
      <c r="L34" s="192"/>
      <c r="M34" s="192"/>
      <c r="N34" s="193"/>
    </row>
    <row r="35" spans="1:14" s="9" customFormat="1" ht="19.5" customHeight="1" x14ac:dyDescent="0.3">
      <c r="A35" s="186"/>
      <c r="B35" s="185"/>
      <c r="H35" s="180"/>
      <c r="I35" s="188"/>
      <c r="J35" s="188"/>
      <c r="K35" s="188"/>
      <c r="L35" s="192"/>
      <c r="M35" s="192"/>
      <c r="N35" s="193"/>
    </row>
    <row r="36" spans="1:14" s="9" customFormat="1" ht="27" customHeight="1" x14ac:dyDescent="0.4">
      <c r="A36" s="196" t="s">
        <v>50</v>
      </c>
      <c r="B36" s="285">
        <v>50</v>
      </c>
      <c r="C36" s="180"/>
      <c r="D36" s="492" t="s">
        <v>51</v>
      </c>
      <c r="E36" s="493"/>
      <c r="F36" s="242" t="s">
        <v>52</v>
      </c>
      <c r="G36" s="243"/>
      <c r="J36" s="188"/>
      <c r="K36" s="188"/>
      <c r="L36" s="192"/>
      <c r="M36" s="192"/>
      <c r="N36" s="193"/>
    </row>
    <row r="37" spans="1:14" s="9" customFormat="1" ht="26.25" customHeight="1" x14ac:dyDescent="0.4">
      <c r="A37" s="197" t="s">
        <v>53</v>
      </c>
      <c r="B37" s="286">
        <v>1</v>
      </c>
      <c r="C37" s="199" t="s">
        <v>54</v>
      </c>
      <c r="D37" s="200" t="s">
        <v>55</v>
      </c>
      <c r="E37" s="232" t="s">
        <v>56</v>
      </c>
      <c r="F37" s="200" t="s">
        <v>55</v>
      </c>
      <c r="G37" s="201" t="s">
        <v>56</v>
      </c>
      <c r="J37" s="188"/>
      <c r="K37" s="188"/>
      <c r="L37" s="192"/>
      <c r="M37" s="192"/>
      <c r="N37" s="193"/>
    </row>
    <row r="38" spans="1:14" s="9" customFormat="1" ht="26.25" customHeight="1" x14ac:dyDescent="0.4">
      <c r="A38" s="197" t="s">
        <v>57</v>
      </c>
      <c r="B38" s="286">
        <v>1</v>
      </c>
      <c r="C38" s="202">
        <v>1</v>
      </c>
      <c r="D38" s="287">
        <v>13297721</v>
      </c>
      <c r="E38" s="246">
        <f>IF(ISBLANK(D38),"-",$D$48/$D$45*D38)</f>
        <v>13445976.335070487</v>
      </c>
      <c r="F38" s="287">
        <v>14046477</v>
      </c>
      <c r="G38" s="238">
        <f>IF(ISBLANK(F38),"-",$D$48/$F$45*F38)</f>
        <v>13449095.09410983</v>
      </c>
      <c r="J38" s="188"/>
      <c r="K38" s="188"/>
      <c r="L38" s="192"/>
      <c r="M38" s="192"/>
      <c r="N38" s="193"/>
    </row>
    <row r="39" spans="1:14" s="9" customFormat="1" ht="26.25" customHeight="1" x14ac:dyDescent="0.4">
      <c r="A39" s="197" t="s">
        <v>58</v>
      </c>
      <c r="B39" s="286">
        <v>1</v>
      </c>
      <c r="C39" s="198">
        <v>2</v>
      </c>
      <c r="D39" s="288">
        <v>13254136</v>
      </c>
      <c r="E39" s="247">
        <f>IF(ISBLANK(D39),"-",$D$48/$D$45*D39)</f>
        <v>13401905.409040075</v>
      </c>
      <c r="F39" s="288">
        <v>13985871</v>
      </c>
      <c r="G39" s="239">
        <f>IF(ISBLANK(F39),"-",$D$48/$F$45*F39)</f>
        <v>13391066.60360124</v>
      </c>
      <c r="J39" s="188"/>
      <c r="K39" s="188"/>
      <c r="L39" s="192"/>
      <c r="M39" s="192"/>
      <c r="N39" s="193"/>
    </row>
    <row r="40" spans="1:14" ht="26.25" customHeight="1" x14ac:dyDescent="0.4">
      <c r="A40" s="197" t="s">
        <v>59</v>
      </c>
      <c r="B40" s="286">
        <v>1</v>
      </c>
      <c r="C40" s="198">
        <v>3</v>
      </c>
      <c r="D40" s="288">
        <v>13301538</v>
      </c>
      <c r="E40" s="247">
        <f>IF(ISBLANK(D40),"-",$D$48/$D$45*D40)</f>
        <v>13449835.890528971</v>
      </c>
      <c r="F40" s="288">
        <v>14090303</v>
      </c>
      <c r="G40" s="239">
        <f>IF(ISBLANK(F40),"-",$D$48/$F$45*F40)</f>
        <v>13491057.220384942</v>
      </c>
      <c r="L40" s="192"/>
      <c r="M40" s="192"/>
      <c r="N40" s="203"/>
    </row>
    <row r="41" spans="1:14" ht="26.25" customHeight="1" x14ac:dyDescent="0.4">
      <c r="A41" s="197" t="s">
        <v>60</v>
      </c>
      <c r="B41" s="286">
        <v>1</v>
      </c>
      <c r="C41" s="204">
        <v>4</v>
      </c>
      <c r="D41" s="289"/>
      <c r="E41" s="248" t="str">
        <f>IF(ISBLANK(D41),"-",$D$48/$D$45*D41)</f>
        <v>-</v>
      </c>
      <c r="F41" s="289"/>
      <c r="G41" s="240" t="str">
        <f>IF(ISBLANK(F41),"-",$D$48/$F$45*F41)</f>
        <v>-</v>
      </c>
      <c r="L41" s="192"/>
      <c r="M41" s="192"/>
      <c r="N41" s="203"/>
    </row>
    <row r="42" spans="1:14" ht="27" customHeight="1" x14ac:dyDescent="0.4">
      <c r="A42" s="197" t="s">
        <v>61</v>
      </c>
      <c r="B42" s="286">
        <v>1</v>
      </c>
      <c r="C42" s="205" t="s">
        <v>62</v>
      </c>
      <c r="D42" s="266">
        <f>AVERAGE(D38:D41)</f>
        <v>13284465</v>
      </c>
      <c r="E42" s="228">
        <f>AVERAGE(E38:E41)</f>
        <v>13432572.544879844</v>
      </c>
      <c r="F42" s="206">
        <f>AVERAGE(F38:F41)</f>
        <v>14040883.666666666</v>
      </c>
      <c r="G42" s="207">
        <f>AVERAGE(G38:G41)</f>
        <v>13443739.639365338</v>
      </c>
    </row>
    <row r="43" spans="1:14" ht="26.25" customHeight="1" x14ac:dyDescent="0.4">
      <c r="A43" s="197" t="s">
        <v>63</v>
      </c>
      <c r="B43" s="281">
        <v>1</v>
      </c>
      <c r="C43" s="267" t="s">
        <v>64</v>
      </c>
      <c r="D43" s="291">
        <v>29.61</v>
      </c>
      <c r="E43" s="203"/>
      <c r="F43" s="290">
        <v>31.27</v>
      </c>
      <c r="G43" s="244"/>
    </row>
    <row r="44" spans="1:14" ht="26.25" customHeight="1" x14ac:dyDescent="0.4">
      <c r="A44" s="197" t="s">
        <v>65</v>
      </c>
      <c r="B44" s="281">
        <v>1</v>
      </c>
      <c r="C44" s="268" t="s">
        <v>66</v>
      </c>
      <c r="D44" s="269">
        <f>D43*$B$34</f>
        <v>29.61</v>
      </c>
      <c r="E44" s="209"/>
      <c r="F44" s="208">
        <f>F43*$B$34</f>
        <v>31.27</v>
      </c>
      <c r="G44" s="211"/>
    </row>
    <row r="45" spans="1:14" ht="19.5" customHeight="1" x14ac:dyDescent="0.3">
      <c r="A45" s="197" t="s">
        <v>67</v>
      </c>
      <c r="B45" s="265">
        <f>(B44/B43)*(B42/B41)*(B40/B39)*(B38/B37)*B36</f>
        <v>50</v>
      </c>
      <c r="C45" s="268" t="s">
        <v>68</v>
      </c>
      <c r="D45" s="270">
        <f>D44*$B$30/100</f>
        <v>29.669219999999999</v>
      </c>
      <c r="E45" s="211"/>
      <c r="F45" s="210">
        <f>F44*$B$30/100</f>
        <v>31.332539999999998</v>
      </c>
      <c r="G45" s="211"/>
    </row>
    <row r="46" spans="1:14" ht="19.5" customHeight="1" x14ac:dyDescent="0.3">
      <c r="A46" s="494" t="s">
        <v>69</v>
      </c>
      <c r="B46" s="499"/>
      <c r="C46" s="268" t="s">
        <v>70</v>
      </c>
      <c r="D46" s="269">
        <f>D45/$B$45</f>
        <v>0.59338440000000003</v>
      </c>
      <c r="E46" s="211"/>
      <c r="F46" s="212">
        <f>F45/$B$45</f>
        <v>0.62665079999999995</v>
      </c>
      <c r="G46" s="211"/>
    </row>
    <row r="47" spans="1:14" ht="27" customHeight="1" x14ac:dyDescent="0.4">
      <c r="A47" s="496"/>
      <c r="B47" s="500"/>
      <c r="C47" s="268" t="s">
        <v>71</v>
      </c>
      <c r="D47" s="292">
        <v>0.6</v>
      </c>
      <c r="E47" s="244"/>
      <c r="F47" s="244"/>
      <c r="G47" s="244"/>
    </row>
    <row r="48" spans="1:14" ht="18.75" x14ac:dyDescent="0.3">
      <c r="C48" s="268" t="s">
        <v>72</v>
      </c>
      <c r="D48" s="270">
        <f>D47*$B$45</f>
        <v>30</v>
      </c>
      <c r="E48" s="211"/>
      <c r="F48" s="211"/>
      <c r="G48" s="211"/>
    </row>
    <row r="49" spans="1:12" ht="19.5" customHeight="1" x14ac:dyDescent="0.3">
      <c r="C49" s="271" t="s">
        <v>73</v>
      </c>
      <c r="D49" s="272">
        <f>D48/B34</f>
        <v>30</v>
      </c>
      <c r="E49" s="230"/>
      <c r="F49" s="230"/>
      <c r="G49" s="230"/>
    </row>
    <row r="50" spans="1:12" ht="18.75" x14ac:dyDescent="0.3">
      <c r="C50" s="273" t="s">
        <v>74</v>
      </c>
      <c r="D50" s="274">
        <f>AVERAGE(E38:E41,G38:G41)</f>
        <v>13438156.092122592</v>
      </c>
      <c r="E50" s="229"/>
      <c r="F50" s="229"/>
      <c r="G50" s="229"/>
    </row>
    <row r="51" spans="1:12" ht="18.75" x14ac:dyDescent="0.3">
      <c r="C51" s="213" t="s">
        <v>75</v>
      </c>
      <c r="D51" s="216">
        <f>STDEV(E38:E41,G38:G41)/D50</f>
        <v>2.713300266618951E-3</v>
      </c>
      <c r="E51" s="209"/>
      <c r="F51" s="209"/>
      <c r="G51" s="209"/>
    </row>
    <row r="52" spans="1:12" ht="19.5" customHeight="1" x14ac:dyDescent="0.3">
      <c r="C52" s="214" t="s">
        <v>20</v>
      </c>
      <c r="D52" s="217">
        <f>COUNT(E38:E41,G38:G41)</f>
        <v>6</v>
      </c>
      <c r="E52" s="209"/>
      <c r="F52" s="209"/>
      <c r="G52" s="209"/>
    </row>
    <row r="54" spans="1:12" ht="18.75" x14ac:dyDescent="0.3">
      <c r="A54" s="179" t="s">
        <v>1</v>
      </c>
      <c r="B54" s="218" t="s">
        <v>76</v>
      </c>
    </row>
    <row r="55" spans="1:12" ht="18.75" x14ac:dyDescent="0.3">
      <c r="A55" s="180" t="s">
        <v>77</v>
      </c>
      <c r="B55" s="182" t="str">
        <f>B21</f>
        <v>Each 5 ml contains Salbutamol sulfate B.P 1 mg, Ambroxol hydrochloride B.P 50 mg, Guafenensin B.p 50 mg, Menthol B.P 0.5 mg</v>
      </c>
    </row>
    <row r="56" spans="1:12" ht="26.25" customHeight="1" x14ac:dyDescent="0.4">
      <c r="A56" s="276" t="s">
        <v>78</v>
      </c>
      <c r="B56" s="293">
        <v>5</v>
      </c>
      <c r="C56" s="257" t="s">
        <v>79</v>
      </c>
      <c r="D56" s="294">
        <v>30</v>
      </c>
      <c r="E56" s="257" t="str">
        <f>B20</f>
        <v>Amboxol Hydrochloride B.P</v>
      </c>
    </row>
    <row r="57" spans="1:12" ht="18.75" x14ac:dyDescent="0.3">
      <c r="A57" s="182" t="s">
        <v>80</v>
      </c>
      <c r="B57" s="304">
        <f>RD!C39</f>
        <v>1.2188390485891814</v>
      </c>
    </row>
    <row r="58" spans="1:12" s="79" customFormat="1" ht="18.75" x14ac:dyDescent="0.3">
      <c r="A58" s="255" t="s">
        <v>81</v>
      </c>
      <c r="B58" s="256">
        <f>B56</f>
        <v>5</v>
      </c>
      <c r="C58" s="257" t="s">
        <v>82</v>
      </c>
      <c r="D58" s="277">
        <f>B57*B56</f>
        <v>6.094195242945907</v>
      </c>
    </row>
    <row r="59" spans="1:12" ht="19.5" customHeight="1" x14ac:dyDescent="0.25"/>
    <row r="60" spans="1:12" s="9" customFormat="1" ht="27" customHeight="1" thickBot="1" x14ac:dyDescent="0.45">
      <c r="A60" s="196" t="s">
        <v>83</v>
      </c>
      <c r="B60" s="285">
        <v>50</v>
      </c>
      <c r="C60" s="180"/>
      <c r="D60" s="220" t="s">
        <v>84</v>
      </c>
      <c r="E60" s="219" t="s">
        <v>85</v>
      </c>
      <c r="F60" s="219" t="s">
        <v>55</v>
      </c>
      <c r="G60" s="219" t="s">
        <v>86</v>
      </c>
      <c r="H60" s="199" t="s">
        <v>87</v>
      </c>
      <c r="L60" s="188"/>
    </row>
    <row r="61" spans="1:12" s="9" customFormat="1" ht="24" customHeight="1" x14ac:dyDescent="0.4">
      <c r="A61" s="197" t="s">
        <v>88</v>
      </c>
      <c r="B61" s="286">
        <v>1</v>
      </c>
      <c r="C61" s="510" t="s">
        <v>89</v>
      </c>
      <c r="D61" s="507">
        <v>5.8252199999999998</v>
      </c>
      <c r="E61" s="250">
        <v>1</v>
      </c>
      <c r="F61" s="295">
        <v>13742048</v>
      </c>
      <c r="G61" s="261">
        <f>IF(ISBLANK(F61),"-",(F61/$D$50*$D$47*$B$69)*$D$58/$D$61)</f>
        <v>32.09497682457264</v>
      </c>
      <c r="H61" s="258">
        <f t="shared" ref="H61:H72" si="0">IF(ISBLANK(F61),"-",G61/$D$56)</f>
        <v>1.069832560819088</v>
      </c>
      <c r="L61" s="188"/>
    </row>
    <row r="62" spans="1:12" s="9" customFormat="1" ht="26.25" customHeight="1" x14ac:dyDescent="0.4">
      <c r="A62" s="197" t="s">
        <v>90</v>
      </c>
      <c r="B62" s="286">
        <v>1</v>
      </c>
      <c r="C62" s="511"/>
      <c r="D62" s="508"/>
      <c r="E62" s="251">
        <v>2</v>
      </c>
      <c r="F62" s="288">
        <v>13711155</v>
      </c>
      <c r="G62" s="262">
        <f>IF(ISBLANK(F62),"-",(F62/$D$50*$D$47*$B$69)*$D$58/$D$61)</f>
        <v>32.022825270521778</v>
      </c>
      <c r="H62" s="259">
        <f t="shared" si="0"/>
        <v>1.0674275090173926</v>
      </c>
      <c r="L62" s="188"/>
    </row>
    <row r="63" spans="1:12" s="9" customFormat="1" ht="24.75" customHeight="1" x14ac:dyDescent="0.4">
      <c r="A63" s="197" t="s">
        <v>91</v>
      </c>
      <c r="B63" s="286">
        <v>1</v>
      </c>
      <c r="C63" s="511"/>
      <c r="D63" s="508"/>
      <c r="E63" s="251">
        <v>3</v>
      </c>
      <c r="F63" s="288">
        <v>13717049</v>
      </c>
      <c r="G63" s="262">
        <f>IF(ISBLANK(F63),"-",(F63/$D$50*$D$47*$B$69)*$D$58/$D$61)</f>
        <v>32.03659088925663</v>
      </c>
      <c r="H63" s="259">
        <f t="shared" si="0"/>
        <v>1.0678863629752209</v>
      </c>
      <c r="L63" s="188"/>
    </row>
    <row r="64" spans="1:12" ht="27" customHeight="1" thickBot="1" x14ac:dyDescent="0.45">
      <c r="A64" s="197" t="s">
        <v>92</v>
      </c>
      <c r="B64" s="286">
        <v>1</v>
      </c>
      <c r="C64" s="512"/>
      <c r="D64" s="509"/>
      <c r="E64" s="252">
        <v>4</v>
      </c>
      <c r="F64" s="296"/>
      <c r="G64" s="262" t="str">
        <f>IF(ISBLANK(F64),"-",(F64/$D$50*$D$47*$B$69)*$D$58/$D$61)</f>
        <v>-</v>
      </c>
      <c r="H64" s="259" t="str">
        <f t="shared" si="0"/>
        <v>-</v>
      </c>
    </row>
    <row r="65" spans="1:11" ht="24.75" customHeight="1" x14ac:dyDescent="0.4">
      <c r="A65" s="197" t="s">
        <v>93</v>
      </c>
      <c r="B65" s="286">
        <v>1</v>
      </c>
      <c r="C65" s="510" t="s">
        <v>94</v>
      </c>
      <c r="D65" s="507">
        <v>5.8121099999999997</v>
      </c>
      <c r="E65" s="221">
        <v>1</v>
      </c>
      <c r="F65" s="288">
        <v>13759350</v>
      </c>
      <c r="G65" s="261">
        <f>IF(ISBLANK(F65),"-",(F65/$D$50*$D$47*$B$69)*$D$58/$D$65)</f>
        <v>32.207871887831757</v>
      </c>
      <c r="H65" s="258">
        <f t="shared" si="0"/>
        <v>1.0735957295943919</v>
      </c>
    </row>
    <row r="66" spans="1:11" ht="23.25" customHeight="1" x14ac:dyDescent="0.4">
      <c r="A66" s="197" t="s">
        <v>95</v>
      </c>
      <c r="B66" s="286">
        <v>1</v>
      </c>
      <c r="C66" s="511"/>
      <c r="D66" s="508"/>
      <c r="E66" s="222">
        <v>2</v>
      </c>
      <c r="F66" s="288">
        <v>13726850</v>
      </c>
      <c r="G66" s="262">
        <f>IF(ISBLANK(F66),"-",(F66/$D$50*$D$47*$B$69)*$D$58/$D$65)</f>
        <v>32.131795922298885</v>
      </c>
      <c r="H66" s="259">
        <f t="shared" si="0"/>
        <v>1.0710598640766296</v>
      </c>
    </row>
    <row r="67" spans="1:11" ht="24.75" customHeight="1" x14ac:dyDescent="0.4">
      <c r="A67" s="197" t="s">
        <v>96</v>
      </c>
      <c r="B67" s="286">
        <v>1</v>
      </c>
      <c r="C67" s="511"/>
      <c r="D67" s="508"/>
      <c r="E67" s="222">
        <v>3</v>
      </c>
      <c r="F67" s="288">
        <v>13722887</v>
      </c>
      <c r="G67" s="262">
        <f>IF(ISBLANK(F67),"-",(F67/$D$50*$D$47*$B$69)*$D$58/$D$65)</f>
        <v>32.12251933610176</v>
      </c>
      <c r="H67" s="259">
        <f t="shared" si="0"/>
        <v>1.0707506445367254</v>
      </c>
    </row>
    <row r="68" spans="1:11" ht="27" customHeight="1" thickBot="1" x14ac:dyDescent="0.45">
      <c r="A68" s="197" t="s">
        <v>97</v>
      </c>
      <c r="B68" s="286">
        <v>1</v>
      </c>
      <c r="C68" s="512"/>
      <c r="D68" s="509"/>
      <c r="E68" s="223">
        <v>4</v>
      </c>
      <c r="F68" s="296"/>
      <c r="G68" s="263" t="str">
        <f>IF(ISBLANK(F68),"-",(F68/$D$50*$D$47*$B$69)*$D$58/$D$65)</f>
        <v>-</v>
      </c>
      <c r="H68" s="260" t="str">
        <f t="shared" si="0"/>
        <v>-</v>
      </c>
    </row>
    <row r="69" spans="1:11" ht="23.25" customHeight="1" x14ac:dyDescent="0.4">
      <c r="A69" s="197" t="s">
        <v>98</v>
      </c>
      <c r="B69" s="264">
        <f>(B68/B67)*(B66/B65)*(B64/B63)*(B62/B61)*B60</f>
        <v>50</v>
      </c>
      <c r="C69" s="510" t="s">
        <v>99</v>
      </c>
      <c r="D69" s="507">
        <v>5.8325899999999997</v>
      </c>
      <c r="E69" s="221">
        <v>1</v>
      </c>
      <c r="F69" s="295">
        <v>13773131</v>
      </c>
      <c r="G69" s="261">
        <f>IF(ISBLANK(F69),"-",(F69/$D$50*$D$47*$B$69)*$D$58/$D$69)</f>
        <v>32.126925520240711</v>
      </c>
      <c r="H69" s="259">
        <f t="shared" si="0"/>
        <v>1.0708975173413571</v>
      </c>
    </row>
    <row r="70" spans="1:11" ht="22.5" customHeight="1" thickBot="1" x14ac:dyDescent="0.45">
      <c r="A70" s="275" t="s">
        <v>100</v>
      </c>
      <c r="B70" s="297">
        <f>(D47*B69)/D56*D58</f>
        <v>6.094195242945907</v>
      </c>
      <c r="C70" s="511"/>
      <c r="D70" s="508"/>
      <c r="E70" s="222">
        <v>2</v>
      </c>
      <c r="F70" s="288">
        <v>13722182</v>
      </c>
      <c r="G70" s="262">
        <f>IF(ISBLANK(F70),"-",(F70/$D$50*$D$47*$B$69)*$D$58/$D$69)</f>
        <v>32.008082918051656</v>
      </c>
      <c r="H70" s="259">
        <f t="shared" si="0"/>
        <v>1.0669360972683886</v>
      </c>
    </row>
    <row r="71" spans="1:11" ht="23.25" customHeight="1" x14ac:dyDescent="0.4">
      <c r="A71" s="494" t="s">
        <v>69</v>
      </c>
      <c r="B71" s="495"/>
      <c r="C71" s="511"/>
      <c r="D71" s="508"/>
      <c r="E71" s="222">
        <v>3</v>
      </c>
      <c r="F71" s="288">
        <v>13740242</v>
      </c>
      <c r="G71" s="262">
        <f>IF(ISBLANK(F71),"-",(F71/$D$50*$D$47*$B$69)*$D$58/$D$69)</f>
        <v>32.050209307098243</v>
      </c>
      <c r="H71" s="259">
        <f t="shared" si="0"/>
        <v>1.068340310236608</v>
      </c>
    </row>
    <row r="72" spans="1:11" ht="23.25" customHeight="1" thickBot="1" x14ac:dyDescent="0.45">
      <c r="A72" s="496"/>
      <c r="B72" s="497"/>
      <c r="C72" s="513"/>
      <c r="D72" s="509"/>
      <c r="E72" s="223">
        <v>4</v>
      </c>
      <c r="F72" s="296"/>
      <c r="G72" s="263" t="str">
        <f>IF(ISBLANK(F72),"-",(F72/$D$50*$D$47*$B$69)*$D$58/$D$69)</f>
        <v>-</v>
      </c>
      <c r="H72" s="260" t="str">
        <f t="shared" si="0"/>
        <v>-</v>
      </c>
    </row>
    <row r="73" spans="1:11" ht="26.25" customHeight="1" x14ac:dyDescent="0.4">
      <c r="A73" s="224"/>
      <c r="B73" s="224"/>
      <c r="C73" s="224"/>
      <c r="D73" s="224"/>
      <c r="E73" s="224"/>
      <c r="F73" s="225"/>
      <c r="G73" s="215" t="s">
        <v>62</v>
      </c>
      <c r="H73" s="298">
        <f>AVERAGE(H61:H72)</f>
        <v>1.0696362884295334</v>
      </c>
    </row>
    <row r="74" spans="1:11" ht="26.25" customHeight="1" x14ac:dyDescent="0.4">
      <c r="C74" s="224"/>
      <c r="D74" s="224"/>
      <c r="E74" s="224"/>
      <c r="F74" s="225"/>
      <c r="G74" s="213" t="s">
        <v>75</v>
      </c>
      <c r="H74" s="299">
        <f>STDEV(H61:H72)/H73</f>
        <v>2.0237418321636391E-3</v>
      </c>
    </row>
    <row r="75" spans="1:11" ht="27" customHeight="1" x14ac:dyDescent="0.4">
      <c r="A75" s="224"/>
      <c r="B75" s="224"/>
      <c r="C75" s="225"/>
      <c r="D75" s="226"/>
      <c r="E75" s="226"/>
      <c r="F75" s="225"/>
      <c r="G75" s="214" t="s">
        <v>20</v>
      </c>
      <c r="H75" s="300">
        <f>COUNT(H61:H72)</f>
        <v>9</v>
      </c>
    </row>
    <row r="76" spans="1:11" ht="18.75" x14ac:dyDescent="0.3">
      <c r="A76" s="224"/>
      <c r="B76" s="224"/>
      <c r="C76" s="225"/>
      <c r="D76" s="226"/>
      <c r="E76" s="226"/>
      <c r="F76" s="226"/>
      <c r="G76" s="226"/>
      <c r="H76" s="225"/>
      <c r="I76" s="227"/>
      <c r="J76" s="231"/>
      <c r="K76" s="245"/>
    </row>
    <row r="77" spans="1:11" ht="26.25" customHeight="1" x14ac:dyDescent="0.4">
      <c r="A77" s="184" t="s">
        <v>101</v>
      </c>
      <c r="B77" s="302" t="s">
        <v>102</v>
      </c>
      <c r="C77" s="491" t="str">
        <f>B20</f>
        <v>Amboxol Hydrochloride B.P</v>
      </c>
      <c r="D77" s="491"/>
      <c r="E77" s="249" t="s">
        <v>103</v>
      </c>
      <c r="F77" s="249"/>
      <c r="G77" s="303">
        <f>H73</f>
        <v>1.0696362884295334</v>
      </c>
      <c r="H77" s="225"/>
      <c r="I77" s="227"/>
      <c r="J77" s="231"/>
      <c r="K77" s="245"/>
    </row>
    <row r="78" spans="1:11" ht="19.5" customHeight="1" x14ac:dyDescent="0.3">
      <c r="A78" s="235"/>
      <c r="B78" s="236"/>
      <c r="C78" s="237"/>
      <c r="D78" s="237"/>
      <c r="E78" s="236"/>
      <c r="F78" s="236"/>
      <c r="G78" s="236"/>
      <c r="H78" s="236"/>
    </row>
    <row r="79" spans="1:11" ht="18.75" x14ac:dyDescent="0.3">
      <c r="B79" s="187" t="s">
        <v>25</v>
      </c>
      <c r="E79" s="225" t="s">
        <v>26</v>
      </c>
      <c r="F79" s="225"/>
      <c r="G79" s="225" t="s">
        <v>27</v>
      </c>
    </row>
    <row r="80" spans="1:11" ht="83.1" customHeight="1" x14ac:dyDescent="0.3">
      <c r="A80" s="231" t="s">
        <v>28</v>
      </c>
      <c r="B80" s="278"/>
      <c r="C80" s="278"/>
      <c r="D80" s="224"/>
      <c r="E80" s="233"/>
      <c r="F80" s="227"/>
      <c r="G80" s="253"/>
      <c r="H80" s="253"/>
      <c r="I80" s="227"/>
    </row>
    <row r="81" spans="1:9" ht="83.1" customHeight="1" x14ac:dyDescent="0.3">
      <c r="A81" s="231" t="s">
        <v>29</v>
      </c>
      <c r="B81" s="279"/>
      <c r="C81" s="279"/>
      <c r="D81" s="241"/>
      <c r="E81" s="234"/>
      <c r="F81" s="227"/>
      <c r="G81" s="254"/>
      <c r="H81" s="254"/>
      <c r="I81" s="249"/>
    </row>
    <row r="82" spans="1:9" ht="18.75" x14ac:dyDescent="0.3">
      <c r="A82" s="224"/>
      <c r="B82" s="225"/>
      <c r="C82" s="226"/>
      <c r="D82" s="226"/>
      <c r="E82" s="226"/>
      <c r="F82" s="226"/>
      <c r="G82" s="225"/>
      <c r="H82" s="225"/>
      <c r="I82" s="227"/>
    </row>
    <row r="83" spans="1:9" ht="18.75" x14ac:dyDescent="0.3">
      <c r="A83" s="224"/>
      <c r="B83" s="224"/>
      <c r="C83" s="225"/>
      <c r="D83" s="226"/>
      <c r="E83" s="226"/>
      <c r="F83" s="226"/>
      <c r="G83" s="226"/>
      <c r="H83" s="225"/>
      <c r="I83" s="227"/>
    </row>
    <row r="84" spans="1:9" ht="18.75" x14ac:dyDescent="0.3">
      <c r="A84" s="224"/>
      <c r="B84" s="224"/>
      <c r="C84" s="225"/>
      <c r="D84" s="226"/>
      <c r="E84" s="226"/>
      <c r="F84" s="226"/>
      <c r="G84" s="226"/>
      <c r="H84" s="225"/>
      <c r="I84" s="227"/>
    </row>
    <row r="85" spans="1:9" ht="18.75" x14ac:dyDescent="0.3">
      <c r="A85" s="224"/>
      <c r="B85" s="224"/>
      <c r="C85" s="225"/>
      <c r="D85" s="226"/>
      <c r="E85" s="226"/>
      <c r="F85" s="226"/>
      <c r="G85" s="226"/>
      <c r="H85" s="225"/>
      <c r="I85" s="227"/>
    </row>
    <row r="86" spans="1:9" ht="18.75" x14ac:dyDescent="0.3">
      <c r="A86" s="224"/>
      <c r="B86" s="224"/>
      <c r="C86" s="225"/>
      <c r="D86" s="226"/>
      <c r="E86" s="226"/>
      <c r="F86" s="226"/>
      <c r="G86" s="226"/>
      <c r="H86" s="225"/>
      <c r="I86" s="227"/>
    </row>
    <row r="87" spans="1:9" ht="18.75" x14ac:dyDescent="0.3">
      <c r="A87" s="224"/>
      <c r="B87" s="224"/>
      <c r="C87" s="225"/>
      <c r="D87" s="226"/>
      <c r="E87" s="226"/>
      <c r="F87" s="226"/>
      <c r="G87" s="226"/>
      <c r="H87" s="225"/>
      <c r="I87" s="227"/>
    </row>
    <row r="88" spans="1:9" ht="18.75" x14ac:dyDescent="0.3">
      <c r="A88" s="224"/>
      <c r="B88" s="224"/>
      <c r="C88" s="225"/>
      <c r="D88" s="226"/>
      <c r="E88" s="226"/>
      <c r="F88" s="226"/>
      <c r="G88" s="226"/>
      <c r="H88" s="225"/>
      <c r="I88" s="227"/>
    </row>
    <row r="89" spans="1:9" ht="18.75" x14ac:dyDescent="0.3">
      <c r="A89" s="224"/>
      <c r="B89" s="224"/>
      <c r="C89" s="225"/>
      <c r="D89" s="226"/>
      <c r="E89" s="226"/>
      <c r="F89" s="226"/>
      <c r="G89" s="226"/>
      <c r="H89" s="225"/>
      <c r="I89" s="227"/>
    </row>
    <row r="90" spans="1:9" ht="18.75" x14ac:dyDescent="0.3">
      <c r="A90" s="224"/>
      <c r="B90" s="224"/>
      <c r="C90" s="225"/>
      <c r="D90" s="226"/>
      <c r="E90" s="226"/>
      <c r="F90" s="226"/>
      <c r="G90" s="226"/>
      <c r="H90" s="225"/>
      <c r="I90" s="227"/>
    </row>
    <row r="250" spans="1:1" x14ac:dyDescent="0.25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61" zoomScale="55" zoomScaleNormal="75" workbookViewId="0">
      <selection activeCell="D69" sqref="D69:D7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514" t="s">
        <v>30</v>
      </c>
      <c r="B1" s="514"/>
      <c r="C1" s="514"/>
      <c r="D1" s="514"/>
      <c r="E1" s="514"/>
      <c r="F1" s="514"/>
      <c r="G1" s="514"/>
      <c r="H1" s="514"/>
    </row>
    <row r="2" spans="1:8" x14ac:dyDescent="0.25">
      <c r="A2" s="514"/>
      <c r="B2" s="514"/>
      <c r="C2" s="514"/>
      <c r="D2" s="514"/>
      <c r="E2" s="514"/>
      <c r="F2" s="514"/>
      <c r="G2" s="514"/>
      <c r="H2" s="514"/>
    </row>
    <row r="3" spans="1:8" x14ac:dyDescent="0.25">
      <c r="A3" s="514"/>
      <c r="B3" s="514"/>
      <c r="C3" s="514"/>
      <c r="D3" s="514"/>
      <c r="E3" s="514"/>
      <c r="F3" s="514"/>
      <c r="G3" s="514"/>
      <c r="H3" s="514"/>
    </row>
    <row r="4" spans="1:8" x14ac:dyDescent="0.25">
      <c r="A4" s="514"/>
      <c r="B4" s="514"/>
      <c r="C4" s="514"/>
      <c r="D4" s="514"/>
      <c r="E4" s="514"/>
      <c r="F4" s="514"/>
      <c r="G4" s="514"/>
      <c r="H4" s="514"/>
    </row>
    <row r="5" spans="1:8" x14ac:dyDescent="0.25">
      <c r="A5" s="514"/>
      <c r="B5" s="514"/>
      <c r="C5" s="514"/>
      <c r="D5" s="514"/>
      <c r="E5" s="514"/>
      <c r="F5" s="514"/>
      <c r="G5" s="514"/>
      <c r="H5" s="514"/>
    </row>
    <row r="6" spans="1:8" x14ac:dyDescent="0.25">
      <c r="A6" s="514"/>
      <c r="B6" s="514"/>
      <c r="C6" s="514"/>
      <c r="D6" s="514"/>
      <c r="E6" s="514"/>
      <c r="F6" s="514"/>
      <c r="G6" s="514"/>
      <c r="H6" s="514"/>
    </row>
    <row r="7" spans="1:8" x14ac:dyDescent="0.25">
      <c r="A7" s="514"/>
      <c r="B7" s="514"/>
      <c r="C7" s="514"/>
      <c r="D7" s="514"/>
      <c r="E7" s="514"/>
      <c r="F7" s="514"/>
      <c r="G7" s="514"/>
      <c r="H7" s="514"/>
    </row>
    <row r="8" spans="1:8" x14ac:dyDescent="0.25">
      <c r="A8" s="515" t="s">
        <v>31</v>
      </c>
      <c r="B8" s="515"/>
      <c r="C8" s="515"/>
      <c r="D8" s="515"/>
      <c r="E8" s="515"/>
      <c r="F8" s="515"/>
      <c r="G8" s="515"/>
      <c r="H8" s="515"/>
    </row>
    <row r="9" spans="1:8" x14ac:dyDescent="0.25">
      <c r="A9" s="515"/>
      <c r="B9" s="515"/>
      <c r="C9" s="515"/>
      <c r="D9" s="515"/>
      <c r="E9" s="515"/>
      <c r="F9" s="515"/>
      <c r="G9" s="515"/>
      <c r="H9" s="515"/>
    </row>
    <row r="10" spans="1:8" x14ac:dyDescent="0.25">
      <c r="A10" s="515"/>
      <c r="B10" s="515"/>
      <c r="C10" s="515"/>
      <c r="D10" s="515"/>
      <c r="E10" s="515"/>
      <c r="F10" s="515"/>
      <c r="G10" s="515"/>
      <c r="H10" s="515"/>
    </row>
    <row r="11" spans="1:8" x14ac:dyDescent="0.25">
      <c r="A11" s="515"/>
      <c r="B11" s="515"/>
      <c r="C11" s="515"/>
      <c r="D11" s="515"/>
      <c r="E11" s="515"/>
      <c r="F11" s="515"/>
      <c r="G11" s="515"/>
      <c r="H11" s="515"/>
    </row>
    <row r="12" spans="1:8" x14ac:dyDescent="0.25">
      <c r="A12" s="515"/>
      <c r="B12" s="515"/>
      <c r="C12" s="515"/>
      <c r="D12" s="515"/>
      <c r="E12" s="515"/>
      <c r="F12" s="515"/>
      <c r="G12" s="515"/>
      <c r="H12" s="515"/>
    </row>
    <row r="13" spans="1:8" x14ac:dyDescent="0.25">
      <c r="A13" s="515"/>
      <c r="B13" s="515"/>
      <c r="C13" s="515"/>
      <c r="D13" s="515"/>
      <c r="E13" s="515"/>
      <c r="F13" s="515"/>
      <c r="G13" s="515"/>
      <c r="H13" s="515"/>
    </row>
    <row r="14" spans="1:8" x14ac:dyDescent="0.25">
      <c r="A14" s="515"/>
      <c r="B14" s="515"/>
      <c r="C14" s="515"/>
      <c r="D14" s="515"/>
      <c r="E14" s="515"/>
      <c r="F14" s="515"/>
      <c r="G14" s="515"/>
      <c r="H14" s="515"/>
    </row>
    <row r="15" spans="1:8" ht="19.5" customHeight="1" x14ac:dyDescent="0.25"/>
    <row r="16" spans="1:8" ht="19.5" customHeight="1" x14ac:dyDescent="0.3">
      <c r="A16" s="517" t="s">
        <v>32</v>
      </c>
      <c r="B16" s="518"/>
      <c r="C16" s="518"/>
      <c r="D16" s="518"/>
      <c r="E16" s="518"/>
      <c r="F16" s="518"/>
      <c r="G16" s="518"/>
      <c r="H16" s="519"/>
    </row>
    <row r="17" spans="1:14" ht="20.25" customHeight="1" x14ac:dyDescent="0.25">
      <c r="A17" s="516" t="s">
        <v>33</v>
      </c>
      <c r="B17" s="516"/>
      <c r="C17" s="516"/>
      <c r="D17" s="516"/>
      <c r="E17" s="516"/>
      <c r="F17" s="516"/>
      <c r="G17" s="516"/>
      <c r="H17" s="516"/>
    </row>
    <row r="18" spans="1:14" ht="26.25" customHeight="1" x14ac:dyDescent="0.4">
      <c r="A18" s="308" t="s">
        <v>34</v>
      </c>
      <c r="B18" s="498" t="s">
        <v>5</v>
      </c>
      <c r="C18" s="498"/>
    </row>
    <row r="19" spans="1:14" ht="26.25" customHeight="1" x14ac:dyDescent="0.4">
      <c r="A19" s="308" t="s">
        <v>35</v>
      </c>
      <c r="B19" s="409" t="s">
        <v>7</v>
      </c>
      <c r="C19" s="432">
        <v>25</v>
      </c>
    </row>
    <row r="20" spans="1:14" ht="26.25" customHeight="1" x14ac:dyDescent="0.4">
      <c r="A20" s="308" t="s">
        <v>36</v>
      </c>
      <c r="B20" s="409" t="s">
        <v>9</v>
      </c>
      <c r="C20" s="410"/>
    </row>
    <row r="21" spans="1:14" ht="26.25" customHeight="1" x14ac:dyDescent="0.4">
      <c r="A21" s="308" t="s">
        <v>37</v>
      </c>
      <c r="B21" s="490" t="s">
        <v>11</v>
      </c>
      <c r="C21" s="490"/>
      <c r="D21" s="490"/>
      <c r="E21" s="490"/>
      <c r="F21" s="490"/>
      <c r="G21" s="490"/>
      <c r="H21" s="490"/>
      <c r="I21" s="490"/>
    </row>
    <row r="22" spans="1:14" ht="26.25" customHeight="1" x14ac:dyDescent="0.4">
      <c r="A22" s="308" t="s">
        <v>38</v>
      </c>
      <c r="B22" s="411" t="s">
        <v>12</v>
      </c>
      <c r="C22" s="410"/>
      <c r="D22" s="410"/>
      <c r="E22" s="410"/>
      <c r="F22" s="410"/>
      <c r="G22" s="410"/>
      <c r="H22" s="410"/>
      <c r="I22" s="410"/>
    </row>
    <row r="23" spans="1:14" ht="26.25" customHeight="1" x14ac:dyDescent="0.4">
      <c r="A23" s="308" t="s">
        <v>39</v>
      </c>
      <c r="B23" s="411"/>
      <c r="C23" s="410"/>
      <c r="D23" s="410"/>
      <c r="E23" s="410"/>
      <c r="F23" s="410"/>
      <c r="G23" s="410"/>
      <c r="H23" s="410"/>
      <c r="I23" s="410"/>
    </row>
    <row r="24" spans="1:14" ht="18.75" x14ac:dyDescent="0.3">
      <c r="A24" s="308"/>
      <c r="B24" s="310"/>
    </row>
    <row r="25" spans="1:14" ht="18.75" x14ac:dyDescent="0.3">
      <c r="A25" s="306" t="s">
        <v>1</v>
      </c>
      <c r="B25" s="310"/>
    </row>
    <row r="26" spans="1:14" ht="26.25" customHeight="1" x14ac:dyDescent="0.4">
      <c r="A26" s="311" t="s">
        <v>4</v>
      </c>
      <c r="B26" s="498" t="s">
        <v>105</v>
      </c>
      <c r="C26" s="498"/>
    </row>
    <row r="27" spans="1:14" ht="26.25" customHeight="1" x14ac:dyDescent="0.4">
      <c r="A27" s="313" t="s">
        <v>40</v>
      </c>
      <c r="B27" s="490" t="s">
        <v>119</v>
      </c>
      <c r="C27" s="490"/>
    </row>
    <row r="28" spans="1:14" ht="27" customHeight="1" x14ac:dyDescent="0.4">
      <c r="A28" s="313" t="s">
        <v>6</v>
      </c>
      <c r="B28" s="408">
        <v>99</v>
      </c>
    </row>
    <row r="29" spans="1:14" s="9" customFormat="1" ht="27" customHeight="1" x14ac:dyDescent="0.4">
      <c r="A29" s="313" t="s">
        <v>41</v>
      </c>
      <c r="B29" s="407">
        <v>0</v>
      </c>
      <c r="C29" s="501" t="s">
        <v>42</v>
      </c>
      <c r="D29" s="502"/>
      <c r="E29" s="502"/>
      <c r="F29" s="502"/>
      <c r="G29" s="502"/>
      <c r="H29" s="503"/>
      <c r="I29" s="315"/>
      <c r="J29" s="315"/>
      <c r="K29" s="315"/>
      <c r="L29" s="315"/>
    </row>
    <row r="30" spans="1:14" s="9" customFormat="1" ht="19.5" customHeight="1" x14ac:dyDescent="0.3">
      <c r="A30" s="313" t="s">
        <v>43</v>
      </c>
      <c r="B30" s="312">
        <f>B28-B29</f>
        <v>99</v>
      </c>
      <c r="C30" s="316"/>
      <c r="D30" s="316"/>
      <c r="E30" s="316"/>
      <c r="F30" s="316"/>
      <c r="G30" s="316"/>
      <c r="H30" s="317"/>
      <c r="I30" s="315"/>
      <c r="J30" s="315"/>
      <c r="K30" s="315"/>
      <c r="L30" s="315"/>
    </row>
    <row r="31" spans="1:14" s="9" customFormat="1" ht="27" customHeight="1" x14ac:dyDescent="0.4">
      <c r="A31" s="313" t="s">
        <v>44</v>
      </c>
      <c r="B31" s="428">
        <v>1</v>
      </c>
      <c r="C31" s="504" t="s">
        <v>45</v>
      </c>
      <c r="D31" s="505"/>
      <c r="E31" s="505"/>
      <c r="F31" s="505"/>
      <c r="G31" s="505"/>
      <c r="H31" s="506"/>
      <c r="I31" s="315"/>
      <c r="J31" s="315"/>
      <c r="K31" s="315"/>
      <c r="L31" s="315"/>
    </row>
    <row r="32" spans="1:14" s="9" customFormat="1" ht="27" customHeight="1" x14ac:dyDescent="0.4">
      <c r="A32" s="313" t="s">
        <v>46</v>
      </c>
      <c r="B32" s="428">
        <v>1</v>
      </c>
      <c r="C32" s="504" t="s">
        <v>47</v>
      </c>
      <c r="D32" s="505"/>
      <c r="E32" s="505"/>
      <c r="F32" s="505"/>
      <c r="G32" s="505"/>
      <c r="H32" s="506"/>
      <c r="I32" s="315"/>
      <c r="J32" s="315"/>
      <c r="K32" s="315"/>
      <c r="L32" s="319"/>
      <c r="M32" s="319"/>
      <c r="N32" s="320"/>
    </row>
    <row r="33" spans="1:14" s="9" customFormat="1" ht="17.25" customHeight="1" x14ac:dyDescent="0.3">
      <c r="A33" s="313"/>
      <c r="B33" s="318"/>
      <c r="C33" s="321"/>
      <c r="D33" s="321"/>
      <c r="E33" s="321"/>
      <c r="F33" s="321"/>
      <c r="G33" s="321"/>
      <c r="H33" s="321"/>
      <c r="I33" s="315"/>
      <c r="J33" s="315"/>
      <c r="K33" s="315"/>
      <c r="L33" s="319"/>
      <c r="M33" s="319"/>
      <c r="N33" s="320"/>
    </row>
    <row r="34" spans="1:14" s="9" customFormat="1" ht="18.75" x14ac:dyDescent="0.3">
      <c r="A34" s="313" t="s">
        <v>48</v>
      </c>
      <c r="B34" s="322">
        <f>B31/B32</f>
        <v>1</v>
      </c>
      <c r="C34" s="307" t="s">
        <v>49</v>
      </c>
      <c r="D34" s="307"/>
      <c r="E34" s="307"/>
      <c r="F34" s="307"/>
      <c r="G34" s="307"/>
      <c r="H34" s="307"/>
      <c r="I34" s="315"/>
      <c r="J34" s="315"/>
      <c r="K34" s="315"/>
      <c r="L34" s="319"/>
      <c r="M34" s="319"/>
      <c r="N34" s="320"/>
    </row>
    <row r="35" spans="1:14" s="9" customFormat="1" ht="19.5" customHeight="1" x14ac:dyDescent="0.3">
      <c r="A35" s="313"/>
      <c r="B35" s="312"/>
      <c r="H35" s="307"/>
      <c r="I35" s="315"/>
      <c r="J35" s="315"/>
      <c r="K35" s="315"/>
      <c r="L35" s="319"/>
      <c r="M35" s="319"/>
      <c r="N35" s="320"/>
    </row>
    <row r="36" spans="1:14" s="9" customFormat="1" ht="27" customHeight="1" x14ac:dyDescent="0.4">
      <c r="A36" s="323" t="s">
        <v>50</v>
      </c>
      <c r="B36" s="412">
        <v>50</v>
      </c>
      <c r="C36" s="307"/>
      <c r="D36" s="492" t="s">
        <v>51</v>
      </c>
      <c r="E36" s="493"/>
      <c r="F36" s="369" t="s">
        <v>52</v>
      </c>
      <c r="G36" s="370"/>
      <c r="J36" s="315"/>
      <c r="K36" s="315"/>
      <c r="L36" s="319"/>
      <c r="M36" s="319"/>
      <c r="N36" s="320"/>
    </row>
    <row r="37" spans="1:14" s="9" customFormat="1" ht="26.25" customHeight="1" x14ac:dyDescent="0.4">
      <c r="A37" s="324" t="s">
        <v>53</v>
      </c>
      <c r="B37" s="413">
        <v>1</v>
      </c>
      <c r="C37" s="326" t="s">
        <v>54</v>
      </c>
      <c r="D37" s="327" t="s">
        <v>55</v>
      </c>
      <c r="E37" s="359" t="s">
        <v>56</v>
      </c>
      <c r="F37" s="327" t="s">
        <v>55</v>
      </c>
      <c r="G37" s="328" t="s">
        <v>56</v>
      </c>
      <c r="J37" s="315"/>
      <c r="K37" s="315"/>
      <c r="L37" s="319"/>
      <c r="M37" s="319"/>
      <c r="N37" s="320"/>
    </row>
    <row r="38" spans="1:14" s="9" customFormat="1" ht="26.25" customHeight="1" x14ac:dyDescent="0.4">
      <c r="A38" s="324" t="s">
        <v>57</v>
      </c>
      <c r="B38" s="413">
        <v>1</v>
      </c>
      <c r="C38" s="329">
        <v>1</v>
      </c>
      <c r="D38" s="414">
        <v>118394411</v>
      </c>
      <c r="E38" s="373">
        <f>IF(ISBLANK(D38),"-",$D$48/$D$45*D38)</f>
        <v>108383463.96720512</v>
      </c>
      <c r="F38" s="414">
        <v>109717274</v>
      </c>
      <c r="G38" s="365">
        <f>IF(ISBLANK(F38),"-",$D$48/$F$45*F38)</f>
        <v>107597601.25527115</v>
      </c>
      <c r="J38" s="315"/>
      <c r="K38" s="315"/>
      <c r="L38" s="319"/>
      <c r="M38" s="319"/>
      <c r="N38" s="320"/>
    </row>
    <row r="39" spans="1:14" s="9" customFormat="1" ht="26.25" customHeight="1" x14ac:dyDescent="0.4">
      <c r="A39" s="324" t="s">
        <v>58</v>
      </c>
      <c r="B39" s="413">
        <v>1</v>
      </c>
      <c r="C39" s="325">
        <v>2</v>
      </c>
      <c r="D39" s="415">
        <v>118206721</v>
      </c>
      <c r="E39" s="374">
        <f>IF(ISBLANK(D39),"-",$D$48/$D$45*D39)</f>
        <v>108211644.26574975</v>
      </c>
      <c r="F39" s="415">
        <v>109397343</v>
      </c>
      <c r="G39" s="366">
        <f>IF(ISBLANK(F39),"-",$D$48/$F$45*F39)</f>
        <v>107283851.13268608</v>
      </c>
      <c r="J39" s="315"/>
      <c r="K39" s="315"/>
      <c r="L39" s="319"/>
      <c r="M39" s="319"/>
      <c r="N39" s="320"/>
    </row>
    <row r="40" spans="1:14" ht="26.25" customHeight="1" x14ac:dyDescent="0.4">
      <c r="A40" s="324" t="s">
        <v>59</v>
      </c>
      <c r="B40" s="413">
        <v>1</v>
      </c>
      <c r="C40" s="325">
        <v>3</v>
      </c>
      <c r="D40" s="415">
        <v>118464037</v>
      </c>
      <c r="E40" s="374">
        <f>IF(ISBLANK(D40),"-",$D$48/$D$45*D40)</f>
        <v>108447202.67749088</v>
      </c>
      <c r="F40" s="415">
        <v>110103517</v>
      </c>
      <c r="G40" s="366">
        <f>IF(ISBLANK(F40),"-",$D$48/$F$45*F40)</f>
        <v>107976382.26929489</v>
      </c>
      <c r="L40" s="319"/>
      <c r="M40" s="319"/>
      <c r="N40" s="330"/>
    </row>
    <row r="41" spans="1:14" ht="26.25" customHeight="1" x14ac:dyDescent="0.4">
      <c r="A41" s="324" t="s">
        <v>60</v>
      </c>
      <c r="B41" s="413">
        <v>1</v>
      </c>
      <c r="C41" s="331">
        <v>4</v>
      </c>
      <c r="D41" s="416"/>
      <c r="E41" s="375" t="str">
        <f>IF(ISBLANK(D41),"-",$D$48/$D$45*D41)</f>
        <v>-</v>
      </c>
      <c r="F41" s="416"/>
      <c r="G41" s="367" t="str">
        <f>IF(ISBLANK(F41),"-",$D$48/$F$45*F41)</f>
        <v>-</v>
      </c>
      <c r="L41" s="319"/>
      <c r="M41" s="319"/>
      <c r="N41" s="330"/>
    </row>
    <row r="42" spans="1:14" ht="27" customHeight="1" x14ac:dyDescent="0.4">
      <c r="A42" s="324" t="s">
        <v>61</v>
      </c>
      <c r="B42" s="413">
        <v>1</v>
      </c>
      <c r="C42" s="332" t="s">
        <v>62</v>
      </c>
      <c r="D42" s="393">
        <f>AVERAGE(D38:D41)</f>
        <v>118355056.33333333</v>
      </c>
      <c r="E42" s="355">
        <f>AVERAGE(E38:E41)</f>
        <v>108347436.97014858</v>
      </c>
      <c r="F42" s="333">
        <f>AVERAGE(F38:F41)</f>
        <v>109739378</v>
      </c>
      <c r="G42" s="334">
        <f>AVERAGE(G38:G41)</f>
        <v>107619278.21908402</v>
      </c>
    </row>
    <row r="43" spans="1:14" ht="26.25" customHeight="1" x14ac:dyDescent="0.4">
      <c r="A43" s="324" t="s">
        <v>63</v>
      </c>
      <c r="B43" s="408">
        <v>1</v>
      </c>
      <c r="C43" s="394" t="s">
        <v>64</v>
      </c>
      <c r="D43" s="418">
        <v>55.17</v>
      </c>
      <c r="E43" s="330"/>
      <c r="F43" s="417">
        <v>51.5</v>
      </c>
      <c r="G43" s="371"/>
    </row>
    <row r="44" spans="1:14" ht="26.25" customHeight="1" x14ac:dyDescent="0.4">
      <c r="A44" s="324" t="s">
        <v>65</v>
      </c>
      <c r="B44" s="408">
        <v>1</v>
      </c>
      <c r="C44" s="395" t="s">
        <v>66</v>
      </c>
      <c r="D44" s="396">
        <f>D43*$B$34</f>
        <v>55.17</v>
      </c>
      <c r="E44" s="336"/>
      <c r="F44" s="335">
        <f>F43*$B$34</f>
        <v>51.5</v>
      </c>
      <c r="G44" s="338"/>
    </row>
    <row r="45" spans="1:14" ht="19.5" customHeight="1" x14ac:dyDescent="0.3">
      <c r="A45" s="324" t="s">
        <v>67</v>
      </c>
      <c r="B45" s="392">
        <f>(B44/B43)*(B42/B41)*(B40/B39)*(B38/B37)*B36</f>
        <v>50</v>
      </c>
      <c r="C45" s="395" t="s">
        <v>68</v>
      </c>
      <c r="D45" s="397">
        <f>D44*$B$30/100</f>
        <v>54.618299999999998</v>
      </c>
      <c r="E45" s="338"/>
      <c r="F45" s="337">
        <f>F44*$B$30/100</f>
        <v>50.984999999999999</v>
      </c>
      <c r="G45" s="338"/>
    </row>
    <row r="46" spans="1:14" ht="19.5" customHeight="1" x14ac:dyDescent="0.3">
      <c r="A46" s="494" t="s">
        <v>69</v>
      </c>
      <c r="B46" s="499"/>
      <c r="C46" s="395" t="s">
        <v>70</v>
      </c>
      <c r="D46" s="396">
        <f>D45/$B$45</f>
        <v>1.0923659999999999</v>
      </c>
      <c r="E46" s="338"/>
      <c r="F46" s="339">
        <f>F45/$B$45</f>
        <v>1.0197000000000001</v>
      </c>
      <c r="G46" s="338"/>
    </row>
    <row r="47" spans="1:14" ht="27" customHeight="1" x14ac:dyDescent="0.4">
      <c r="A47" s="496"/>
      <c r="B47" s="500"/>
      <c r="C47" s="395" t="s">
        <v>71</v>
      </c>
      <c r="D47" s="419">
        <v>1</v>
      </c>
      <c r="E47" s="371"/>
      <c r="F47" s="371"/>
      <c r="G47" s="371"/>
    </row>
    <row r="48" spans="1:14" ht="18.75" x14ac:dyDescent="0.3">
      <c r="C48" s="395" t="s">
        <v>72</v>
      </c>
      <c r="D48" s="397">
        <f>D47*$B$45</f>
        <v>50</v>
      </c>
      <c r="E48" s="338"/>
      <c r="F48" s="338"/>
      <c r="G48" s="338"/>
    </row>
    <row r="49" spans="1:12" ht="19.5" customHeight="1" x14ac:dyDescent="0.3">
      <c r="C49" s="398" t="s">
        <v>73</v>
      </c>
      <c r="D49" s="399">
        <f>D48/B34</f>
        <v>50</v>
      </c>
      <c r="E49" s="357"/>
      <c r="F49" s="357"/>
      <c r="G49" s="357"/>
    </row>
    <row r="50" spans="1:12" ht="18.75" x14ac:dyDescent="0.3">
      <c r="C50" s="400" t="s">
        <v>74</v>
      </c>
      <c r="D50" s="401">
        <f>AVERAGE(E38:E41,G38:G41)</f>
        <v>107983357.59461631</v>
      </c>
      <c r="E50" s="356"/>
      <c r="F50" s="356"/>
      <c r="G50" s="356"/>
    </row>
    <row r="51" spans="1:12" ht="18.75" x14ac:dyDescent="0.3">
      <c r="C51" s="340" t="s">
        <v>75</v>
      </c>
      <c r="D51" s="343">
        <f>STDEV(E38:E41,G38:G41)/D50</f>
        <v>4.2750242342513437E-3</v>
      </c>
      <c r="E51" s="336"/>
      <c r="F51" s="336"/>
      <c r="G51" s="336"/>
    </row>
    <row r="52" spans="1:12" ht="19.5" customHeight="1" x14ac:dyDescent="0.3">
      <c r="C52" s="341" t="s">
        <v>20</v>
      </c>
      <c r="D52" s="344">
        <f>COUNT(E38:E41,G38:G41)</f>
        <v>6</v>
      </c>
      <c r="E52" s="336"/>
      <c r="F52" s="336"/>
      <c r="G52" s="336"/>
    </row>
    <row r="54" spans="1:12" ht="18.75" x14ac:dyDescent="0.3">
      <c r="A54" s="306" t="s">
        <v>1</v>
      </c>
      <c r="B54" s="345" t="s">
        <v>76</v>
      </c>
    </row>
    <row r="55" spans="1:12" ht="18.75" x14ac:dyDescent="0.3">
      <c r="A55" s="307" t="s">
        <v>77</v>
      </c>
      <c r="B55" s="309" t="str">
        <f>B21</f>
        <v>Each 5 ml contains Salbutamol sulfate B.P 1 mg, Ambroxol hydrochloride B.P 50 mg, Guafenensin B.p 50 mg, Menthol B.P 0.5 mg</v>
      </c>
    </row>
    <row r="56" spans="1:12" ht="26.25" customHeight="1" x14ac:dyDescent="0.4">
      <c r="A56" s="403" t="s">
        <v>78</v>
      </c>
      <c r="B56" s="420">
        <v>5</v>
      </c>
      <c r="C56" s="384" t="s">
        <v>79</v>
      </c>
      <c r="D56" s="421">
        <v>50</v>
      </c>
      <c r="E56" s="384" t="str">
        <f>B20</f>
        <v>Slbutamol Sulfate B.p, Amboxol Hydrochloride B.P, Guafensin B.P &amp; Menthol</v>
      </c>
    </row>
    <row r="57" spans="1:12" ht="18.75" x14ac:dyDescent="0.3">
      <c r="A57" s="309" t="s">
        <v>80</v>
      </c>
      <c r="B57" s="431">
        <f>RD!C39</f>
        <v>1.2188390485891814</v>
      </c>
    </row>
    <row r="58" spans="1:12" s="79" customFormat="1" ht="18.75" x14ac:dyDescent="0.3">
      <c r="A58" s="382" t="s">
        <v>81</v>
      </c>
      <c r="B58" s="383">
        <f>B56</f>
        <v>5</v>
      </c>
      <c r="C58" s="384" t="s">
        <v>82</v>
      </c>
      <c r="D58" s="404">
        <f>B57*B56</f>
        <v>6.094195242945907</v>
      </c>
    </row>
    <row r="59" spans="1:12" ht="19.5" customHeight="1" x14ac:dyDescent="0.25"/>
    <row r="60" spans="1:12" s="9" customFormat="1" ht="27" customHeight="1" x14ac:dyDescent="0.4">
      <c r="A60" s="323" t="s">
        <v>83</v>
      </c>
      <c r="B60" s="412">
        <v>50</v>
      </c>
      <c r="C60" s="307"/>
      <c r="D60" s="347" t="s">
        <v>84</v>
      </c>
      <c r="E60" s="346" t="s">
        <v>85</v>
      </c>
      <c r="F60" s="346" t="s">
        <v>55</v>
      </c>
      <c r="G60" s="346" t="s">
        <v>86</v>
      </c>
      <c r="H60" s="326" t="s">
        <v>87</v>
      </c>
      <c r="L60" s="315"/>
    </row>
    <row r="61" spans="1:12" s="9" customFormat="1" ht="24" customHeight="1" x14ac:dyDescent="0.4">
      <c r="A61" s="324" t="s">
        <v>88</v>
      </c>
      <c r="B61" s="413">
        <v>1</v>
      </c>
      <c r="C61" s="510" t="s">
        <v>89</v>
      </c>
      <c r="D61" s="507">
        <v>5.8252199999999998</v>
      </c>
      <c r="E61" s="377">
        <v>1</v>
      </c>
      <c r="F61" s="422">
        <v>113708912</v>
      </c>
      <c r="G61" s="388">
        <f>IF(ISBLANK(F61),"-",(F61/$D$50*$D$47*$B$69)*$D$58/$D$61)</f>
        <v>55.082255224049518</v>
      </c>
      <c r="H61" s="385">
        <f t="shared" ref="H61:H72" si="0">IF(ISBLANK(F61),"-",G61/$D$56)</f>
        <v>1.1016451044809903</v>
      </c>
      <c r="L61" s="315"/>
    </row>
    <row r="62" spans="1:12" s="9" customFormat="1" ht="26.25" customHeight="1" x14ac:dyDescent="0.4">
      <c r="A62" s="324" t="s">
        <v>90</v>
      </c>
      <c r="B62" s="413">
        <v>1</v>
      </c>
      <c r="C62" s="511"/>
      <c r="D62" s="508"/>
      <c r="E62" s="378">
        <v>2</v>
      </c>
      <c r="F62" s="415">
        <v>113474371</v>
      </c>
      <c r="G62" s="389">
        <f>IF(ISBLANK(F62),"-",(F62/$D$50*$D$47*$B$69)*$D$58/$D$61)</f>
        <v>54.968640143267592</v>
      </c>
      <c r="H62" s="386">
        <f t="shared" si="0"/>
        <v>1.0993728028653518</v>
      </c>
      <c r="L62" s="315"/>
    </row>
    <row r="63" spans="1:12" s="9" customFormat="1" ht="24.75" customHeight="1" x14ac:dyDescent="0.4">
      <c r="A63" s="324" t="s">
        <v>91</v>
      </c>
      <c r="B63" s="413">
        <v>1</v>
      </c>
      <c r="C63" s="511"/>
      <c r="D63" s="508"/>
      <c r="E63" s="378">
        <v>3</v>
      </c>
      <c r="F63" s="415">
        <v>113481688</v>
      </c>
      <c r="G63" s="389">
        <f>IF(ISBLANK(F63),"-",(F63/$D$50*$D$47*$B$69)*$D$58/$D$61)</f>
        <v>54.972184604773609</v>
      </c>
      <c r="H63" s="386">
        <f t="shared" si="0"/>
        <v>1.0994436920954722</v>
      </c>
      <c r="L63" s="315"/>
    </row>
    <row r="64" spans="1:12" ht="27" customHeight="1" x14ac:dyDescent="0.4">
      <c r="A64" s="324" t="s">
        <v>92</v>
      </c>
      <c r="B64" s="413">
        <v>1</v>
      </c>
      <c r="C64" s="512"/>
      <c r="D64" s="509"/>
      <c r="E64" s="379">
        <v>4</v>
      </c>
      <c r="F64" s="423"/>
      <c r="G64" s="389" t="str">
        <f>IF(ISBLANK(F64),"-",(F64/$D$50*$D$47*$B$69)*$D$58/$D$61)</f>
        <v>-</v>
      </c>
      <c r="H64" s="386" t="str">
        <f t="shared" si="0"/>
        <v>-</v>
      </c>
    </row>
    <row r="65" spans="1:11" ht="24.75" customHeight="1" x14ac:dyDescent="0.4">
      <c r="A65" s="324" t="s">
        <v>93</v>
      </c>
      <c r="B65" s="413">
        <v>1</v>
      </c>
      <c r="C65" s="510" t="s">
        <v>94</v>
      </c>
      <c r="D65" s="507">
        <v>5.8121099999999997</v>
      </c>
      <c r="E65" s="348">
        <v>1</v>
      </c>
      <c r="F65" s="415">
        <v>113816276</v>
      </c>
      <c r="G65" s="388">
        <f>IF(ISBLANK(F65),"-",(F65/$D$50*$D$47*$B$69)*$D$58/$D$65)</f>
        <v>55.258626698702649</v>
      </c>
      <c r="H65" s="385">
        <f t="shared" si="0"/>
        <v>1.105172533974053</v>
      </c>
    </row>
    <row r="66" spans="1:11" ht="23.25" customHeight="1" x14ac:dyDescent="0.4">
      <c r="A66" s="324" t="s">
        <v>95</v>
      </c>
      <c r="B66" s="413">
        <v>1</v>
      </c>
      <c r="C66" s="511"/>
      <c r="D66" s="508"/>
      <c r="E66" s="349">
        <v>2</v>
      </c>
      <c r="F66" s="415">
        <v>113656880</v>
      </c>
      <c r="G66" s="389">
        <f>IF(ISBLANK(F66),"-",(F66/$D$50*$D$47*$B$69)*$D$58/$D$65)</f>
        <v>55.181238785736078</v>
      </c>
      <c r="H66" s="386">
        <f t="shared" si="0"/>
        <v>1.1036247757147215</v>
      </c>
    </row>
    <row r="67" spans="1:11" ht="24.75" customHeight="1" x14ac:dyDescent="0.4">
      <c r="A67" s="324" t="s">
        <v>96</v>
      </c>
      <c r="B67" s="413">
        <v>1</v>
      </c>
      <c r="C67" s="511"/>
      <c r="D67" s="508"/>
      <c r="E67" s="349">
        <v>3</v>
      </c>
      <c r="F67" s="415">
        <v>113595681</v>
      </c>
      <c r="G67" s="389">
        <f>IF(ISBLANK(F67),"-",(F67/$D$50*$D$47*$B$69)*$D$58/$D$65)</f>
        <v>55.151526227794591</v>
      </c>
      <c r="H67" s="386">
        <f t="shared" si="0"/>
        <v>1.1030305245558918</v>
      </c>
    </row>
    <row r="68" spans="1:11" ht="27" customHeight="1" x14ac:dyDescent="0.4">
      <c r="A68" s="324" t="s">
        <v>97</v>
      </c>
      <c r="B68" s="413">
        <v>1</v>
      </c>
      <c r="C68" s="512"/>
      <c r="D68" s="509"/>
      <c r="E68" s="350">
        <v>4</v>
      </c>
      <c r="F68" s="423"/>
      <c r="G68" s="390" t="str">
        <f>IF(ISBLANK(F68),"-",(F68/$D$50*$D$47*$B$69)*$D$58/$D$65)</f>
        <v>-</v>
      </c>
      <c r="H68" s="387" t="str">
        <f t="shared" si="0"/>
        <v>-</v>
      </c>
    </row>
    <row r="69" spans="1:11" ht="23.25" customHeight="1" x14ac:dyDescent="0.4">
      <c r="A69" s="324" t="s">
        <v>98</v>
      </c>
      <c r="B69" s="391">
        <f>(B68/B67)*(B66/B65)*(B64/B63)*(B62/B61)*B60</f>
        <v>50</v>
      </c>
      <c r="C69" s="510" t="s">
        <v>99</v>
      </c>
      <c r="D69" s="507">
        <v>5.8325899999999997</v>
      </c>
      <c r="E69" s="348">
        <v>1</v>
      </c>
      <c r="F69" s="422">
        <v>113704324</v>
      </c>
      <c r="G69" s="388">
        <f>IF(ISBLANK(F69),"-",(F69/$D$50*$D$47*$B$69)*$D$58/$D$69)</f>
        <v>55.01043417403055</v>
      </c>
      <c r="H69" s="386">
        <f t="shared" si="0"/>
        <v>1.1002086834806111</v>
      </c>
    </row>
    <row r="70" spans="1:11" ht="22.5" customHeight="1" x14ac:dyDescent="0.4">
      <c r="A70" s="402" t="s">
        <v>100</v>
      </c>
      <c r="B70" s="424">
        <f>(D47*B69)/D56*D58</f>
        <v>6.094195242945907</v>
      </c>
      <c r="C70" s="511"/>
      <c r="D70" s="508"/>
      <c r="E70" s="349">
        <v>2</v>
      </c>
      <c r="F70" s="415">
        <v>113420209</v>
      </c>
      <c r="G70" s="389">
        <f>IF(ISBLANK(F70),"-",(F70/$D$50*$D$47*$B$69)*$D$58/$D$69)</f>
        <v>54.872978631835394</v>
      </c>
      <c r="H70" s="386">
        <f t="shared" si="0"/>
        <v>1.0974595726367078</v>
      </c>
    </row>
    <row r="71" spans="1:11" ht="23.25" customHeight="1" x14ac:dyDescent="0.4">
      <c r="A71" s="494" t="s">
        <v>69</v>
      </c>
      <c r="B71" s="495"/>
      <c r="C71" s="511"/>
      <c r="D71" s="508"/>
      <c r="E71" s="349">
        <v>3</v>
      </c>
      <c r="F71" s="415">
        <v>113508075</v>
      </c>
      <c r="G71" s="389">
        <f>IF(ISBLANK(F71),"-",(F71/$D$50*$D$47*$B$69)*$D$58/$D$69)</f>
        <v>54.915488420725517</v>
      </c>
      <c r="H71" s="386">
        <f t="shared" si="0"/>
        <v>1.0983097684145102</v>
      </c>
    </row>
    <row r="72" spans="1:11" ht="23.25" customHeight="1" x14ac:dyDescent="0.4">
      <c r="A72" s="496"/>
      <c r="B72" s="497"/>
      <c r="C72" s="513"/>
      <c r="D72" s="509"/>
      <c r="E72" s="350">
        <v>4</v>
      </c>
      <c r="F72" s="423"/>
      <c r="G72" s="390" t="str">
        <f>IF(ISBLANK(F72),"-",(F72/$D$50*$D$47*$B$69)*$D$58/$D$69)</f>
        <v>-</v>
      </c>
      <c r="H72" s="387" t="str">
        <f t="shared" si="0"/>
        <v>-</v>
      </c>
    </row>
    <row r="73" spans="1:11" ht="26.25" customHeight="1" x14ac:dyDescent="0.4">
      <c r="A73" s="351"/>
      <c r="B73" s="351"/>
      <c r="C73" s="351"/>
      <c r="D73" s="351"/>
      <c r="E73" s="351"/>
      <c r="F73" s="352"/>
      <c r="G73" s="342" t="s">
        <v>62</v>
      </c>
      <c r="H73" s="425">
        <f>AVERAGE(H61:H72)</f>
        <v>1.1009186064687013</v>
      </c>
    </row>
    <row r="74" spans="1:11" ht="26.25" customHeight="1" x14ac:dyDescent="0.4">
      <c r="C74" s="351"/>
      <c r="D74" s="351"/>
      <c r="E74" s="351"/>
      <c r="F74" s="352"/>
      <c r="G74" s="340" t="s">
        <v>75</v>
      </c>
      <c r="H74" s="426">
        <f>STDEV(H61:H72)/H73</f>
        <v>2.3653093230696838E-3</v>
      </c>
    </row>
    <row r="75" spans="1:11" ht="27" customHeight="1" x14ac:dyDescent="0.4">
      <c r="A75" s="351"/>
      <c r="B75" s="351"/>
      <c r="C75" s="352"/>
      <c r="D75" s="353"/>
      <c r="E75" s="353"/>
      <c r="F75" s="352"/>
      <c r="G75" s="341" t="s">
        <v>20</v>
      </c>
      <c r="H75" s="427">
        <f>COUNT(H61:H72)</f>
        <v>9</v>
      </c>
    </row>
    <row r="76" spans="1:11" ht="18.75" x14ac:dyDescent="0.3">
      <c r="A76" s="351"/>
      <c r="B76" s="351"/>
      <c r="C76" s="352"/>
      <c r="D76" s="353"/>
      <c r="E76" s="353"/>
      <c r="F76" s="353"/>
      <c r="G76" s="353"/>
      <c r="H76" s="352"/>
      <c r="I76" s="354"/>
      <c r="J76" s="358"/>
      <c r="K76" s="372"/>
    </row>
    <row r="77" spans="1:11" ht="26.25" customHeight="1" x14ac:dyDescent="0.4">
      <c r="A77" s="311" t="s">
        <v>101</v>
      </c>
      <c r="B77" s="429" t="s">
        <v>102</v>
      </c>
      <c r="C77" s="491" t="str">
        <f>B20</f>
        <v>Slbutamol Sulfate B.p, Amboxol Hydrochloride B.P, Guafensin B.P &amp; Menthol</v>
      </c>
      <c r="D77" s="491"/>
      <c r="E77" s="376" t="s">
        <v>103</v>
      </c>
      <c r="F77" s="376"/>
      <c r="G77" s="430">
        <f>H73</f>
        <v>1.1009186064687013</v>
      </c>
      <c r="H77" s="352"/>
      <c r="I77" s="354"/>
      <c r="J77" s="358"/>
      <c r="K77" s="372"/>
    </row>
    <row r="78" spans="1:11" ht="19.5" customHeight="1" x14ac:dyDescent="0.3">
      <c r="A78" s="362"/>
      <c r="B78" s="363"/>
      <c r="C78" s="364"/>
      <c r="D78" s="364"/>
      <c r="E78" s="363"/>
      <c r="F78" s="363"/>
      <c r="G78" s="363"/>
      <c r="H78" s="363"/>
    </row>
    <row r="79" spans="1:11" ht="18.75" x14ac:dyDescent="0.3">
      <c r="B79" s="314" t="s">
        <v>25</v>
      </c>
      <c r="E79" s="352" t="s">
        <v>26</v>
      </c>
      <c r="F79" s="352"/>
      <c r="G79" s="352" t="s">
        <v>27</v>
      </c>
    </row>
    <row r="80" spans="1:11" ht="83.1" customHeight="1" x14ac:dyDescent="0.3">
      <c r="A80" s="358" t="s">
        <v>28</v>
      </c>
      <c r="B80" s="405"/>
      <c r="C80" s="405"/>
      <c r="D80" s="351"/>
      <c r="E80" s="360"/>
      <c r="F80" s="354"/>
      <c r="G80" s="380"/>
      <c r="H80" s="380"/>
      <c r="I80" s="354"/>
    </row>
    <row r="81" spans="1:9" ht="83.1" customHeight="1" x14ac:dyDescent="0.3">
      <c r="A81" s="358" t="s">
        <v>29</v>
      </c>
      <c r="B81" s="406"/>
      <c r="C81" s="406"/>
      <c r="D81" s="368"/>
      <c r="E81" s="361"/>
      <c r="F81" s="354"/>
      <c r="G81" s="381"/>
      <c r="H81" s="381"/>
      <c r="I81" s="376"/>
    </row>
    <row r="82" spans="1:9" ht="18.75" x14ac:dyDescent="0.3">
      <c r="A82" s="351"/>
      <c r="B82" s="352"/>
      <c r="C82" s="353"/>
      <c r="D82" s="353"/>
      <c r="E82" s="353"/>
      <c r="F82" s="353"/>
      <c r="G82" s="352"/>
      <c r="H82" s="352"/>
      <c r="I82" s="354"/>
    </row>
    <row r="83" spans="1:9" ht="18.75" x14ac:dyDescent="0.3">
      <c r="A83" s="351"/>
      <c r="B83" s="351"/>
      <c r="C83" s="352"/>
      <c r="D83" s="353"/>
      <c r="E83" s="353"/>
      <c r="F83" s="353"/>
      <c r="G83" s="353"/>
      <c r="H83" s="352"/>
      <c r="I83" s="354"/>
    </row>
    <row r="84" spans="1:9" ht="18.75" x14ac:dyDescent="0.3">
      <c r="A84" s="351"/>
      <c r="B84" s="351"/>
      <c r="C84" s="352"/>
      <c r="D84" s="353"/>
      <c r="E84" s="353"/>
      <c r="F84" s="353"/>
      <c r="G84" s="353"/>
      <c r="H84" s="352"/>
      <c r="I84" s="354"/>
    </row>
    <row r="85" spans="1:9" ht="18.75" x14ac:dyDescent="0.3">
      <c r="A85" s="351"/>
      <c r="B85" s="351"/>
      <c r="C85" s="352"/>
      <c r="D85" s="353"/>
      <c r="E85" s="353"/>
      <c r="F85" s="353"/>
      <c r="G85" s="353"/>
      <c r="H85" s="352"/>
      <c r="I85" s="354"/>
    </row>
    <row r="86" spans="1:9" ht="18.75" x14ac:dyDescent="0.3">
      <c r="A86" s="351"/>
      <c r="B86" s="351"/>
      <c r="C86" s="352"/>
      <c r="D86" s="353"/>
      <c r="E86" s="353"/>
      <c r="F86" s="353"/>
      <c r="G86" s="353"/>
      <c r="H86" s="352"/>
      <c r="I86" s="354"/>
    </row>
    <row r="87" spans="1:9" ht="18.75" x14ac:dyDescent="0.3">
      <c r="A87" s="351"/>
      <c r="B87" s="351"/>
      <c r="C87" s="352"/>
      <c r="D87" s="353"/>
      <c r="E87" s="353"/>
      <c r="F87" s="353"/>
      <c r="G87" s="353"/>
      <c r="H87" s="352"/>
      <c r="I87" s="354"/>
    </row>
    <row r="88" spans="1:9" ht="18.75" x14ac:dyDescent="0.3">
      <c r="A88" s="351"/>
      <c r="B88" s="351"/>
      <c r="C88" s="352"/>
      <c r="D88" s="353"/>
      <c r="E88" s="353"/>
      <c r="F88" s="353"/>
      <c r="G88" s="353"/>
      <c r="H88" s="352"/>
      <c r="I88" s="354"/>
    </row>
    <row r="89" spans="1:9" ht="18.75" x14ac:dyDescent="0.3">
      <c r="A89" s="351"/>
      <c r="B89" s="351"/>
      <c r="C89" s="352"/>
      <c r="D89" s="353"/>
      <c r="E89" s="353"/>
      <c r="F89" s="353"/>
      <c r="G89" s="353"/>
      <c r="H89" s="352"/>
      <c r="I89" s="354"/>
    </row>
    <row r="90" spans="1:9" ht="18.75" x14ac:dyDescent="0.3">
      <c r="A90" s="351"/>
      <c r="B90" s="351"/>
      <c r="C90" s="352"/>
      <c r="D90" s="353"/>
      <c r="E90" s="353"/>
      <c r="F90" s="353"/>
      <c r="G90" s="353"/>
      <c r="H90" s="352"/>
      <c r="I90" s="354"/>
    </row>
    <row r="250" spans="1:1" x14ac:dyDescent="0.25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SST</vt:lpstr>
      <vt:lpstr>SST (2)</vt:lpstr>
      <vt:lpstr>RD</vt:lpstr>
      <vt:lpstr>Salbutamol</vt:lpstr>
      <vt:lpstr>Ambroxol Hydrochloride BP</vt:lpstr>
      <vt:lpstr>Guafenesin BP</vt:lpstr>
      <vt:lpstr>'Ambroxol Hydrochloride BP'!Print_Area</vt:lpstr>
      <vt:lpstr>'Guafenesin BP'!Print_Area</vt:lpstr>
      <vt:lpstr>RD!Print_Area</vt:lpstr>
      <vt:lpstr>Salbutamol!Print_Area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dcterms:created xsi:type="dcterms:W3CDTF">2005-07-05T10:19:27Z</dcterms:created>
  <dcterms:modified xsi:type="dcterms:W3CDTF">2016-09-27T08:35:07Z</dcterms:modified>
</cp:coreProperties>
</file>