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Paracetamol" sheetId="2" r:id="rId2"/>
    <sheet name="Paracetamol 1" sheetId="3" r:id="rId3"/>
  </sheets>
  <definedNames>
    <definedName name="_xlnm.Print_Area" localSheetId="1">Paracetamol!$A$1:$F$43</definedName>
    <definedName name="_xlnm.Print_Area" localSheetId="2">'Paracetamol 1'!$A$1:$I$81</definedName>
    <definedName name="_xlnm.Print_Area" localSheetId="0">SST!$A$15:$G$61</definedName>
  </definedNames>
  <calcPr calcId="145621"/>
</workbook>
</file>

<file path=xl/calcChain.xml><?xml version="1.0" encoding="utf-8"?>
<calcChain xmlns="http://schemas.openxmlformats.org/spreadsheetml/2006/main">
  <c r="H74" i="3" l="1"/>
  <c r="H73" i="3"/>
  <c r="B69" i="3" l="1"/>
  <c r="C39" i="2"/>
  <c r="C37" i="2"/>
  <c r="C35" i="2"/>
  <c r="B21" i="1" l="1"/>
  <c r="B57" i="3" l="1"/>
  <c r="C77" i="3" l="1"/>
  <c r="H72" i="3"/>
  <c r="G72" i="3"/>
  <c r="H68" i="3"/>
  <c r="G68" i="3"/>
  <c r="H64" i="3"/>
  <c r="G64" i="3"/>
  <c r="D58" i="3"/>
  <c r="B58" i="3"/>
  <c r="E56" i="3"/>
  <c r="B55" i="3"/>
  <c r="B45" i="3"/>
  <c r="D48" i="3" s="1"/>
  <c r="D49" i="3" s="1"/>
  <c r="F44" i="3"/>
  <c r="F42" i="3"/>
  <c r="D42" i="3"/>
  <c r="G41" i="3"/>
  <c r="E41" i="3"/>
  <c r="G40" i="3"/>
  <c r="E40" i="3"/>
  <c r="G39" i="3"/>
  <c r="E39" i="3"/>
  <c r="G38" i="3"/>
  <c r="E38" i="3"/>
  <c r="B34" i="3"/>
  <c r="D44" i="3" s="1"/>
  <c r="D45" i="3" s="1"/>
  <c r="D46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3" l="1"/>
  <c r="F45" i="3"/>
  <c r="F46" i="3" s="1"/>
  <c r="D52" i="3"/>
  <c r="E42" i="3"/>
  <c r="B70" i="3"/>
  <c r="D50" i="3"/>
  <c r="D51" i="3" s="1"/>
  <c r="G70" i="3" l="1"/>
  <c r="H70" i="3" s="1"/>
  <c r="G61" i="3"/>
  <c r="H61" i="3" s="1"/>
  <c r="G66" i="3"/>
  <c r="H66" i="3" s="1"/>
  <c r="G65" i="3"/>
  <c r="H65" i="3" s="1"/>
  <c r="G69" i="3"/>
  <c r="H69" i="3" s="1"/>
  <c r="G63" i="3"/>
  <c r="H63" i="3" s="1"/>
  <c r="G67" i="3"/>
  <c r="H67" i="3" s="1"/>
  <c r="G71" i="3"/>
  <c r="H71" i="3" s="1"/>
  <c r="G62" i="3"/>
  <c r="H62" i="3" s="1"/>
  <c r="H75" i="3" l="1"/>
  <c r="G77" i="3" l="1"/>
</calcChain>
</file>

<file path=xl/sharedStrings.xml><?xml version="1.0" encoding="utf-8"?>
<sst xmlns="http://schemas.openxmlformats.org/spreadsheetml/2006/main" count="172" uniqueCount="118">
  <si>
    <t>HPLC System Suitability Report</t>
  </si>
  <si>
    <t>Analysis Data</t>
  </si>
  <si>
    <t>Assay</t>
  </si>
  <si>
    <t>Sample(s)</t>
  </si>
  <si>
    <t>Reference Substance:</t>
  </si>
  <si>
    <t>PAMALIFE 120 PAEDRIATRIC SYRUP</t>
  </si>
  <si>
    <t>% age Purity:</t>
  </si>
  <si>
    <t>NDQD201605930</t>
  </si>
  <si>
    <t>Weight (mg):</t>
  </si>
  <si>
    <t>Paracetamol</t>
  </si>
  <si>
    <t>Standard Conc (mg/mL):</t>
  </si>
  <si>
    <t>Each 5 ml contains Paracetamol  120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</si>
  <si>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</si>
  <si>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</si>
  <si>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</si>
  <si>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</si>
  <si>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</si>
  <si>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</si>
  <si>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</si>
  <si>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</si>
  <si>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</si>
  <si>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</si>
  <si>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</si>
  <si>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</si>
  <si>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</si>
  <si>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</si>
  <si>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</si>
  <si>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</si>
  <si>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</si>
  <si>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</si>
  <si>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</si>
  <si>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</si>
  <si>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</si>
  <si>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</si>
  <si>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</si>
  <si>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</si>
  <si>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</si>
  <si>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</si>
  <si>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</si>
  <si>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</si>
  <si>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</si>
  <si>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</si>
  <si>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</si>
  <si>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</si>
  <si>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</si>
  <si>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</si>
  <si>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</si>
  <si>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</si>
  <si>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</si>
  <si>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</si>
  <si>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</si>
  <si>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</si>
  <si>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</si>
  <si>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</si>
  <si>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</si>
  <si>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</si>
  <si>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</si>
  <si>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</si>
  <si>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</si>
  <si>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</si>
  <si>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</si>
  <si>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</si>
  <si>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</si>
  <si>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</si>
  <si>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</si>
  <si>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</si>
  <si>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</si>
  <si>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</si>
  <si>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</si>
  <si>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</si>
  <si>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</si>
  <si>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</si>
  <si>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</si>
  <si>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</si>
  <si>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</si>
  <si>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</si>
  <si>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</si>
  <si>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</si>
  <si>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</si>
  <si>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</si>
  <si>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</si>
  <si>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</si>
  <si>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</si>
  <si>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</si>
  <si>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</si>
  <si>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</si>
  <si>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</si>
  <si>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</si>
  <si>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</si>
  <si>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</si>
  <si>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</si>
  <si>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</si>
  <si>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</si>
  <si>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</si>
  <si>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</si>
  <si>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</si>
  <si>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</si>
  <si>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</si>
  <si>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</si>
  <si>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</si>
  <si>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</si>
  <si>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</si>
  <si>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</si>
  <si>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</si>
  <si>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</si>
  <si>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</si>
  <si>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</si>
  <si>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</si>
  <si>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</si>
  <si>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P1-3</t>
  </si>
  <si>
    <t>RUTTO/JOYFRIDA</t>
  </si>
  <si>
    <t>18/07/2016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</si>
  <si>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NLT 1000</t>
    </r>
  </si>
  <si>
    <t>14/07/2016</t>
  </si>
  <si>
    <t>15/07/2016</t>
  </si>
  <si>
    <t>PANALIFE 120 PAEDRIATRIC SYRUP</t>
  </si>
  <si>
    <t>Sample Weight (g)</t>
  </si>
  <si>
    <t>Each 5 mL contains Paracetamol 120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</si>
</sst>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2" fontId="6" fillId="2" borderId="0" xfId="0" applyNumberFormat="1" applyFont="1" applyFill="1" applyBorder="1" applyAlignment="1">
      <alignment horizontal="center" wrapText="1"/>
    </xf>
    <xf numFmtId="164" fontId="19" fillId="2" borderId="4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62" sqref="C6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5" t="s">
        <v>0</v>
      </c>
      <c r="B15" s="235"/>
      <c r="C15" s="235"/>
      <c r="D15" s="235"/>
      <c r="E15" s="23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9.6999999999999993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B20/100*10/100</f>
        <v>9.6999999999999986E-3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6465739</v>
      </c>
      <c r="C24" s="18">
        <v>8707.18</v>
      </c>
      <c r="D24" s="19">
        <v>1.08</v>
      </c>
      <c r="E24" s="20">
        <v>5.08</v>
      </c>
    </row>
    <row r="25" spans="1:6" ht="16.5" customHeight="1" x14ac:dyDescent="0.3">
      <c r="A25" s="17">
        <v>2</v>
      </c>
      <c r="B25" s="18">
        <v>6434882</v>
      </c>
      <c r="C25" s="18">
        <v>8680.0499999999993</v>
      </c>
      <c r="D25" s="19">
        <v>1.1000000000000001</v>
      </c>
      <c r="E25" s="19">
        <v>5.07</v>
      </c>
    </row>
    <row r="26" spans="1:6" ht="16.5" customHeight="1" x14ac:dyDescent="0.3">
      <c r="A26" s="17">
        <v>3</v>
      </c>
      <c r="B26" s="18">
        <v>6467855</v>
      </c>
      <c r="C26" s="18">
        <v>8639.36</v>
      </c>
      <c r="D26" s="19">
        <v>1.07</v>
      </c>
      <c r="E26" s="19">
        <v>5.07</v>
      </c>
    </row>
    <row r="27" spans="1:6" ht="16.5" customHeight="1" x14ac:dyDescent="0.3">
      <c r="A27" s="17">
        <v>4</v>
      </c>
      <c r="B27" s="18">
        <v>6437517</v>
      </c>
      <c r="C27" s="18">
        <v>8671.1</v>
      </c>
      <c r="D27" s="19">
        <v>1.08</v>
      </c>
      <c r="E27" s="19">
        <v>5.07</v>
      </c>
    </row>
    <row r="28" spans="1:6" ht="16.5" customHeight="1" x14ac:dyDescent="0.3">
      <c r="A28" s="17">
        <v>5</v>
      </c>
      <c r="B28" s="18">
        <v>6462298</v>
      </c>
      <c r="C28" s="18">
        <v>8625.3700000000008</v>
      </c>
      <c r="D28" s="19">
        <v>1.07</v>
      </c>
      <c r="E28" s="19">
        <v>5.07</v>
      </c>
    </row>
    <row r="29" spans="1:6" ht="16.5" customHeight="1" x14ac:dyDescent="0.3">
      <c r="A29" s="17">
        <v>6</v>
      </c>
      <c r="B29" s="21">
        <v>6460792</v>
      </c>
      <c r="C29" s="21">
        <v>8636.06</v>
      </c>
      <c r="D29" s="22">
        <v>1.0900000000000001</v>
      </c>
      <c r="E29" s="22">
        <v>5.07</v>
      </c>
    </row>
    <row r="30" spans="1:6" ht="16.5" customHeight="1" x14ac:dyDescent="0.3">
      <c r="A30" s="23" t="s">
        <v>17</v>
      </c>
      <c r="B30" s="24">
        <f>AVERAGE(B24:B29)</f>
        <v>6454847.166666667</v>
      </c>
      <c r="C30" s="26">
        <f>AVERAGE(C24:C29)</f>
        <v>8659.8533333333344</v>
      </c>
      <c r="D30" s="26">
        <f>AVERAGE(D24:D29)</f>
        <v>1.0816666666666668</v>
      </c>
      <c r="E30" s="26">
        <f>AVERAGE(E24:E29)</f>
        <v>5.0716666666666663</v>
      </c>
    </row>
    <row r="31" spans="1:6" ht="16.5" customHeight="1" x14ac:dyDescent="0.3">
      <c r="A31" s="27" t="s">
        <v>18</v>
      </c>
      <c r="B31" s="28">
        <f>(STDEV(B24:B29)/B30)</f>
        <v>2.274388929650041E-3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112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hidden="1" customHeight="1" x14ac:dyDescent="0.3">
      <c r="A38" s="5" t="s">
        <v>1</v>
      </c>
      <c r="B38" s="6" t="s">
        <v>24</v>
      </c>
    </row>
    <row r="39" spans="1:6" ht="16.5" hidden="1" customHeight="1" x14ac:dyDescent="0.3">
      <c r="A39" s="11" t="s">
        <v>4</v>
      </c>
      <c r="B39" s="8"/>
      <c r="C39" s="10"/>
      <c r="D39" s="10"/>
      <c r="E39" s="10"/>
    </row>
    <row r="40" spans="1:6" ht="16.5" hidden="1" customHeight="1" x14ac:dyDescent="0.3">
      <c r="A40" s="11" t="s">
        <v>6</v>
      </c>
      <c r="C40" s="10"/>
      <c r="D40" s="10"/>
      <c r="E40" s="10"/>
    </row>
    <row r="41" spans="1:6" ht="16.5" hidden="1" customHeight="1" x14ac:dyDescent="0.3">
      <c r="A41" s="7" t="s">
        <v>8</v>
      </c>
      <c r="B41" s="12"/>
      <c r="C41" s="10"/>
      <c r="D41" s="10"/>
      <c r="E41" s="10"/>
    </row>
    <row r="42" spans="1:6" ht="16.5" hidden="1" customHeight="1" x14ac:dyDescent="0.3">
      <c r="A42" s="7" t="s">
        <v>10</v>
      </c>
      <c r="B42" s="13"/>
      <c r="C42" s="10"/>
      <c r="D42" s="10"/>
      <c r="E42" s="10"/>
    </row>
    <row r="43" spans="1:6" ht="15.75" hidden="1" customHeight="1" x14ac:dyDescent="0.3">
      <c r="A43" s="10"/>
      <c r="B43" s="10"/>
      <c r="C43" s="10"/>
      <c r="D43" s="10"/>
      <c r="E43" s="10"/>
    </row>
    <row r="44" spans="1:6" ht="16.5" hidden="1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hidden="1" customHeight="1" x14ac:dyDescent="0.3">
      <c r="A45" s="17">
        <v>1</v>
      </c>
      <c r="B45" s="18"/>
      <c r="C45" s="18"/>
      <c r="D45" s="19"/>
      <c r="E45" s="20"/>
    </row>
    <row r="46" spans="1:6" ht="16.5" hidden="1" customHeight="1" x14ac:dyDescent="0.3">
      <c r="A46" s="17">
        <v>2</v>
      </c>
      <c r="B46" s="18"/>
      <c r="C46" s="18"/>
      <c r="D46" s="19"/>
      <c r="E46" s="19"/>
    </row>
    <row r="47" spans="1:6" ht="16.5" hidden="1" customHeight="1" x14ac:dyDescent="0.3">
      <c r="A47" s="17">
        <v>3</v>
      </c>
      <c r="B47" s="18"/>
      <c r="C47" s="18"/>
      <c r="D47" s="19"/>
      <c r="E47" s="19"/>
    </row>
    <row r="48" spans="1:6" ht="16.5" hidden="1" customHeight="1" x14ac:dyDescent="0.3">
      <c r="A48" s="17">
        <v>4</v>
      </c>
      <c r="B48" s="18"/>
      <c r="C48" s="18"/>
      <c r="D48" s="19"/>
      <c r="E48" s="19"/>
    </row>
    <row r="49" spans="1:7" ht="16.5" hidden="1" customHeight="1" x14ac:dyDescent="0.3">
      <c r="A49" s="17">
        <v>5</v>
      </c>
      <c r="B49" s="18"/>
      <c r="C49" s="18"/>
      <c r="D49" s="19"/>
      <c r="E49" s="19"/>
    </row>
    <row r="50" spans="1:7" ht="16.5" hidden="1" customHeight="1" x14ac:dyDescent="0.3">
      <c r="A50" s="17">
        <v>6</v>
      </c>
      <c r="B50" s="21"/>
      <c r="C50" s="21"/>
      <c r="D50" s="22"/>
      <c r="E50" s="22"/>
    </row>
    <row r="51" spans="1:7" ht="16.5" hidden="1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hidden="1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hidden="1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hidden="1" customHeight="1" x14ac:dyDescent="0.3">
      <c r="A54" s="10"/>
      <c r="B54" s="10"/>
      <c r="C54" s="10"/>
      <c r="D54" s="10"/>
      <c r="E54" s="36"/>
    </row>
    <row r="55" spans="1:7" s="2" customFormat="1" ht="16.5" hidden="1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hidden="1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hidden="1" customHeight="1" x14ac:dyDescent="0.3">
      <c r="A57" s="11"/>
      <c r="B57" s="40" t="s">
        <v>23</v>
      </c>
      <c r="C57" s="38"/>
      <c r="D57" s="39"/>
      <c r="E57" s="38"/>
    </row>
    <row r="58" spans="1:7" ht="14.25" hidden="1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36" t="s">
        <v>25</v>
      </c>
      <c r="C59" s="23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110</v>
      </c>
      <c r="C60" s="48"/>
      <c r="E60" s="48" t="s">
        <v>111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9" zoomScale="90" zoomScaleSheetLayoutView="90" workbookViewId="0">
      <selection activeCell="E39" sqref="E39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42" t="s">
        <v>30</v>
      </c>
      <c r="B1" s="242"/>
      <c r="C1" s="242"/>
      <c r="D1" s="242"/>
      <c r="E1" s="242"/>
      <c r="F1" s="242"/>
      <c r="G1" s="105"/>
    </row>
    <row r="2" spans="1:7" ht="12.75" customHeight="1" x14ac:dyDescent="0.3">
      <c r="A2" s="242"/>
      <c r="B2" s="242"/>
      <c r="C2" s="242"/>
      <c r="D2" s="242"/>
      <c r="E2" s="242"/>
      <c r="F2" s="242"/>
      <c r="G2" s="105"/>
    </row>
    <row r="3" spans="1:7" ht="12.75" customHeight="1" x14ac:dyDescent="0.3">
      <c r="A3" s="242"/>
      <c r="B3" s="242"/>
      <c r="C3" s="242"/>
      <c r="D3" s="242"/>
      <c r="E3" s="242"/>
      <c r="F3" s="242"/>
      <c r="G3" s="105"/>
    </row>
    <row r="4" spans="1:7" ht="12.75" customHeight="1" x14ac:dyDescent="0.3">
      <c r="A4" s="242"/>
      <c r="B4" s="242"/>
      <c r="C4" s="242"/>
      <c r="D4" s="242"/>
      <c r="E4" s="242"/>
      <c r="F4" s="242"/>
      <c r="G4" s="105"/>
    </row>
    <row r="5" spans="1:7" ht="12.75" customHeight="1" x14ac:dyDescent="0.3">
      <c r="A5" s="242"/>
      <c r="B5" s="242"/>
      <c r="C5" s="242"/>
      <c r="D5" s="242"/>
      <c r="E5" s="242"/>
      <c r="F5" s="242"/>
      <c r="G5" s="105"/>
    </row>
    <row r="6" spans="1:7" ht="12.75" customHeight="1" x14ac:dyDescent="0.3">
      <c r="A6" s="242"/>
      <c r="B6" s="242"/>
      <c r="C6" s="242"/>
      <c r="D6" s="242"/>
      <c r="E6" s="242"/>
      <c r="F6" s="242"/>
      <c r="G6" s="105"/>
    </row>
    <row r="7" spans="1:7" ht="12.75" customHeight="1" x14ac:dyDescent="0.3">
      <c r="A7" s="242"/>
      <c r="B7" s="242"/>
      <c r="C7" s="242"/>
      <c r="D7" s="242"/>
      <c r="E7" s="242"/>
      <c r="F7" s="242"/>
      <c r="G7" s="105"/>
    </row>
    <row r="8" spans="1:7" ht="15" customHeight="1" x14ac:dyDescent="0.3">
      <c r="A8" s="241" t="s">
        <v>31</v>
      </c>
      <c r="B8" s="241"/>
      <c r="C8" s="241"/>
      <c r="D8" s="241"/>
      <c r="E8" s="241"/>
      <c r="F8" s="241"/>
      <c r="G8" s="106"/>
    </row>
    <row r="9" spans="1:7" ht="12.75" customHeight="1" x14ac:dyDescent="0.3">
      <c r="A9" s="241"/>
      <c r="B9" s="241"/>
      <c r="C9" s="241"/>
      <c r="D9" s="241"/>
      <c r="E9" s="241"/>
      <c r="F9" s="241"/>
      <c r="G9" s="106"/>
    </row>
    <row r="10" spans="1:7" ht="12.75" customHeight="1" x14ac:dyDescent="0.3">
      <c r="A10" s="241"/>
      <c r="B10" s="241"/>
      <c r="C10" s="241"/>
      <c r="D10" s="241"/>
      <c r="E10" s="241"/>
      <c r="F10" s="241"/>
      <c r="G10" s="106"/>
    </row>
    <row r="11" spans="1:7" ht="12.75" customHeight="1" x14ac:dyDescent="0.3">
      <c r="A11" s="241"/>
      <c r="B11" s="241"/>
      <c r="C11" s="241"/>
      <c r="D11" s="241"/>
      <c r="E11" s="241"/>
      <c r="F11" s="241"/>
      <c r="G11" s="106"/>
    </row>
    <row r="12" spans="1:7" ht="12.75" customHeight="1" x14ac:dyDescent="0.3">
      <c r="A12" s="241"/>
      <c r="B12" s="241"/>
      <c r="C12" s="241"/>
      <c r="D12" s="241"/>
      <c r="E12" s="241"/>
      <c r="F12" s="241"/>
      <c r="G12" s="106"/>
    </row>
    <row r="13" spans="1:7" ht="12.75" customHeight="1" x14ac:dyDescent="0.3">
      <c r="A13" s="241"/>
      <c r="B13" s="241"/>
      <c r="C13" s="241"/>
      <c r="D13" s="241"/>
      <c r="E13" s="241"/>
      <c r="F13" s="241"/>
      <c r="G13" s="106"/>
    </row>
    <row r="14" spans="1:7" ht="12.75" customHeight="1" x14ac:dyDescent="0.3">
      <c r="A14" s="241"/>
      <c r="B14" s="241"/>
      <c r="C14" s="241"/>
      <c r="D14" s="241"/>
      <c r="E14" s="241"/>
      <c r="F14" s="241"/>
      <c r="G14" s="106"/>
    </row>
    <row r="15" spans="1:7" ht="13.5" customHeight="1" x14ac:dyDescent="0.3"/>
    <row r="16" spans="1:7" ht="19.5" customHeight="1" x14ac:dyDescent="0.35">
      <c r="A16" s="237" t="s">
        <v>32</v>
      </c>
      <c r="B16" s="238"/>
      <c r="C16" s="238"/>
      <c r="D16" s="238"/>
      <c r="E16" s="238"/>
      <c r="F16" s="239"/>
    </row>
    <row r="17" spans="1:13" ht="18.75" customHeight="1" x14ac:dyDescent="0.3">
      <c r="A17" s="240" t="s">
        <v>33</v>
      </c>
      <c r="B17" s="240"/>
      <c r="C17" s="240"/>
      <c r="D17" s="240"/>
      <c r="E17" s="240"/>
      <c r="F17" s="24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5</v>
      </c>
    </row>
    <row r="21" spans="1:13" ht="16.5" customHeight="1" x14ac:dyDescent="0.3">
      <c r="A21" s="52" t="s">
        <v>35</v>
      </c>
      <c r="B21" s="107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108" t="s">
        <v>113</v>
      </c>
    </row>
    <row r="25" spans="1:13" ht="16.5" customHeight="1" x14ac:dyDescent="0.3">
      <c r="A25" s="52" t="s">
        <v>39</v>
      </c>
      <c r="B25" s="108" t="s">
        <v>114</v>
      </c>
    </row>
    <row r="27" spans="1:13" ht="13.5" customHeight="1" x14ac:dyDescent="0.3"/>
    <row r="28" spans="1:13" ht="31.2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10.94262</v>
      </c>
      <c r="C29" s="60">
        <v>17.132999999999999</v>
      </c>
      <c r="D29" s="60">
        <v>18.500440000000001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17.21705</v>
      </c>
      <c r="D30" s="60">
        <v>18.488130000000002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17.242190000000001</v>
      </c>
      <c r="D31" s="63">
        <v>18.478470000000002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10.94262</v>
      </c>
      <c r="C33" s="66">
        <f>AVERAGE(C29:C32)</f>
        <v>17.197413333333333</v>
      </c>
      <c r="D33" s="66">
        <f>AVERAGE(D29:D32)</f>
        <v>18.489013333333336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6.2547933333333336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7.5463933333333362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1.2064976300842345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0" zoomScale="80" zoomScaleNormal="75" zoomScaleSheetLayoutView="80" workbookViewId="0">
      <selection activeCell="I80" sqref="I8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64" t="s">
        <v>30</v>
      </c>
      <c r="B1" s="264"/>
      <c r="C1" s="264"/>
      <c r="D1" s="264"/>
      <c r="E1" s="264"/>
      <c r="F1" s="264"/>
      <c r="G1" s="264"/>
      <c r="H1" s="264"/>
    </row>
    <row r="2" spans="1:8" x14ac:dyDescent="0.3">
      <c r="A2" s="264"/>
      <c r="B2" s="264"/>
      <c r="C2" s="264"/>
      <c r="D2" s="264"/>
      <c r="E2" s="264"/>
      <c r="F2" s="264"/>
      <c r="G2" s="264"/>
      <c r="H2" s="264"/>
    </row>
    <row r="3" spans="1:8" x14ac:dyDescent="0.3">
      <c r="A3" s="264"/>
      <c r="B3" s="264"/>
      <c r="C3" s="264"/>
      <c r="D3" s="264"/>
      <c r="E3" s="264"/>
      <c r="F3" s="264"/>
      <c r="G3" s="264"/>
      <c r="H3" s="264"/>
    </row>
    <row r="4" spans="1:8" x14ac:dyDescent="0.3">
      <c r="A4" s="264"/>
      <c r="B4" s="264"/>
      <c r="C4" s="264"/>
      <c r="D4" s="264"/>
      <c r="E4" s="264"/>
      <c r="F4" s="264"/>
      <c r="G4" s="264"/>
      <c r="H4" s="264"/>
    </row>
    <row r="5" spans="1:8" x14ac:dyDescent="0.3">
      <c r="A5" s="264"/>
      <c r="B5" s="264"/>
      <c r="C5" s="264"/>
      <c r="D5" s="264"/>
      <c r="E5" s="264"/>
      <c r="F5" s="264"/>
      <c r="G5" s="264"/>
      <c r="H5" s="264"/>
    </row>
    <row r="6" spans="1:8" x14ac:dyDescent="0.3">
      <c r="A6" s="264"/>
      <c r="B6" s="264"/>
      <c r="C6" s="264"/>
      <c r="D6" s="264"/>
      <c r="E6" s="264"/>
      <c r="F6" s="264"/>
      <c r="G6" s="264"/>
      <c r="H6" s="264"/>
    </row>
    <row r="7" spans="1:8" x14ac:dyDescent="0.3">
      <c r="A7" s="264"/>
      <c r="B7" s="264"/>
      <c r="C7" s="264"/>
      <c r="D7" s="264"/>
      <c r="E7" s="264"/>
      <c r="F7" s="264"/>
      <c r="G7" s="264"/>
      <c r="H7" s="264"/>
    </row>
    <row r="8" spans="1:8" x14ac:dyDescent="0.3">
      <c r="A8" s="265" t="s">
        <v>31</v>
      </c>
      <c r="B8" s="265"/>
      <c r="C8" s="265"/>
      <c r="D8" s="265"/>
      <c r="E8" s="265"/>
      <c r="F8" s="265"/>
      <c r="G8" s="265"/>
      <c r="H8" s="265"/>
    </row>
    <row r="9" spans="1:8" x14ac:dyDescent="0.3">
      <c r="A9" s="265"/>
      <c r="B9" s="265"/>
      <c r="C9" s="265"/>
      <c r="D9" s="265"/>
      <c r="E9" s="265"/>
      <c r="F9" s="265"/>
      <c r="G9" s="265"/>
      <c r="H9" s="265"/>
    </row>
    <row r="10" spans="1:8" x14ac:dyDescent="0.3">
      <c r="A10" s="265"/>
      <c r="B10" s="265"/>
      <c r="C10" s="265"/>
      <c r="D10" s="265"/>
      <c r="E10" s="265"/>
      <c r="F10" s="265"/>
      <c r="G10" s="265"/>
      <c r="H10" s="265"/>
    </row>
    <row r="11" spans="1:8" x14ac:dyDescent="0.3">
      <c r="A11" s="265"/>
      <c r="B11" s="265"/>
      <c r="C11" s="265"/>
      <c r="D11" s="265"/>
      <c r="E11" s="265"/>
      <c r="F11" s="265"/>
      <c r="G11" s="265"/>
      <c r="H11" s="265"/>
    </row>
    <row r="12" spans="1:8" x14ac:dyDescent="0.3">
      <c r="A12" s="265"/>
      <c r="B12" s="265"/>
      <c r="C12" s="265"/>
      <c r="D12" s="265"/>
      <c r="E12" s="265"/>
      <c r="F12" s="265"/>
      <c r="G12" s="265"/>
      <c r="H12" s="265"/>
    </row>
    <row r="13" spans="1:8" x14ac:dyDescent="0.3">
      <c r="A13" s="265"/>
      <c r="B13" s="265"/>
      <c r="C13" s="265"/>
      <c r="D13" s="265"/>
      <c r="E13" s="265"/>
      <c r="F13" s="265"/>
      <c r="G13" s="265"/>
      <c r="H13" s="265"/>
    </row>
    <row r="14" spans="1:8" x14ac:dyDescent="0.3">
      <c r="A14" s="265"/>
      <c r="B14" s="265"/>
      <c r="C14" s="265"/>
      <c r="D14" s="265"/>
      <c r="E14" s="265"/>
      <c r="F14" s="265"/>
      <c r="G14" s="265"/>
      <c r="H14" s="265"/>
    </row>
    <row r="15" spans="1:8" ht="19.5" customHeight="1" x14ac:dyDescent="0.3"/>
    <row r="16" spans="1:8" ht="19.5" customHeight="1" x14ac:dyDescent="0.35">
      <c r="A16" s="237" t="s">
        <v>32</v>
      </c>
      <c r="B16" s="238"/>
      <c r="C16" s="238"/>
      <c r="D16" s="238"/>
      <c r="E16" s="238"/>
      <c r="F16" s="238"/>
      <c r="G16" s="238"/>
      <c r="H16" s="239"/>
    </row>
    <row r="17" spans="1:14" ht="20.25" customHeight="1" x14ac:dyDescent="0.3">
      <c r="A17" s="266" t="s">
        <v>45</v>
      </c>
      <c r="B17" s="266"/>
      <c r="C17" s="266"/>
      <c r="D17" s="266"/>
      <c r="E17" s="266"/>
      <c r="F17" s="266"/>
      <c r="G17" s="266"/>
      <c r="H17" s="266"/>
    </row>
    <row r="18" spans="1:14" ht="26.25" customHeight="1" x14ac:dyDescent="0.45">
      <c r="A18" s="111" t="s">
        <v>34</v>
      </c>
      <c r="B18" s="251" t="s">
        <v>115</v>
      </c>
      <c r="C18" s="251"/>
    </row>
    <row r="19" spans="1:14" ht="26.25" customHeight="1" x14ac:dyDescent="0.5">
      <c r="A19" s="111" t="s">
        <v>35</v>
      </c>
      <c r="B19" s="212" t="s">
        <v>7</v>
      </c>
      <c r="C19" s="234">
        <v>25</v>
      </c>
    </row>
    <row r="20" spans="1:14" ht="26.25" customHeight="1" x14ac:dyDescent="0.5">
      <c r="A20" s="111" t="s">
        <v>36</v>
      </c>
      <c r="B20" s="212" t="s">
        <v>9</v>
      </c>
      <c r="C20" s="213"/>
    </row>
    <row r="21" spans="1:14" ht="26.25" customHeight="1" x14ac:dyDescent="0.5">
      <c r="A21" s="111" t="s">
        <v>37</v>
      </c>
      <c r="B21" s="243" t="s">
        <v>117</v>
      </c>
      <c r="C21" s="243"/>
      <c r="D21" s="243"/>
      <c r="E21" s="243"/>
      <c r="F21" s="243"/>
      <c r="G21" s="243"/>
      <c r="H21" s="243"/>
      <c r="I21" s="243"/>
    </row>
    <row r="22" spans="1:14" ht="26.25" customHeight="1" x14ac:dyDescent="0.5">
      <c r="A22" s="111" t="s">
        <v>38</v>
      </c>
      <c r="B22" s="214">
        <v>42565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5">
      <c r="A23" s="111" t="s">
        <v>39</v>
      </c>
      <c r="B23" s="214">
        <v>42566</v>
      </c>
      <c r="C23" s="213"/>
      <c r="D23" s="213"/>
      <c r="E23" s="213"/>
      <c r="F23" s="213"/>
      <c r="G23" s="213"/>
      <c r="H23" s="213"/>
      <c r="I23" s="213"/>
    </row>
    <row r="24" spans="1:14" ht="18" x14ac:dyDescent="0.35">
      <c r="A24" s="111"/>
      <c r="B24" s="113"/>
    </row>
    <row r="25" spans="1:14" ht="18" x14ac:dyDescent="0.35">
      <c r="A25" s="109" t="s">
        <v>1</v>
      </c>
      <c r="B25" s="113"/>
    </row>
    <row r="26" spans="1:14" ht="26.25" customHeight="1" x14ac:dyDescent="0.45">
      <c r="A26" s="114" t="s">
        <v>4</v>
      </c>
      <c r="B26" s="251" t="s">
        <v>9</v>
      </c>
      <c r="C26" s="251"/>
    </row>
    <row r="27" spans="1:14" ht="26.25" customHeight="1" x14ac:dyDescent="0.5">
      <c r="A27" s="116" t="s">
        <v>46</v>
      </c>
      <c r="B27" s="243" t="s">
        <v>109</v>
      </c>
      <c r="C27" s="243"/>
    </row>
    <row r="28" spans="1:14" ht="27" customHeight="1" x14ac:dyDescent="0.45">
      <c r="A28" s="116" t="s">
        <v>6</v>
      </c>
      <c r="B28" s="211">
        <v>99.84</v>
      </c>
    </row>
    <row r="29" spans="1:14" s="9" customFormat="1" ht="27" customHeight="1" x14ac:dyDescent="0.5">
      <c r="A29" s="116" t="s">
        <v>47</v>
      </c>
      <c r="B29" s="210">
        <v>0</v>
      </c>
      <c r="C29" s="254" t="s">
        <v>48</v>
      </c>
      <c r="D29" s="255"/>
      <c r="E29" s="255"/>
      <c r="F29" s="255"/>
      <c r="G29" s="255"/>
      <c r="H29" s="256"/>
      <c r="I29" s="118"/>
      <c r="J29" s="118"/>
      <c r="K29" s="118"/>
      <c r="L29" s="118"/>
    </row>
    <row r="30" spans="1:14" s="9" customFormat="1" ht="19.5" customHeight="1" x14ac:dyDescent="0.35">
      <c r="A30" s="116" t="s">
        <v>49</v>
      </c>
      <c r="B30" s="115">
        <f>B28-B29</f>
        <v>99.84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5">
      <c r="A31" s="116" t="s">
        <v>50</v>
      </c>
      <c r="B31" s="230">
        <v>1</v>
      </c>
      <c r="C31" s="257" t="s">
        <v>51</v>
      </c>
      <c r="D31" s="258"/>
      <c r="E31" s="258"/>
      <c r="F31" s="258"/>
      <c r="G31" s="258"/>
      <c r="H31" s="259"/>
      <c r="I31" s="118"/>
      <c r="J31" s="118"/>
      <c r="K31" s="118"/>
      <c r="L31" s="118"/>
    </row>
    <row r="32" spans="1:14" s="9" customFormat="1" ht="27" customHeight="1" x14ac:dyDescent="0.45">
      <c r="A32" s="116" t="s">
        <v>52</v>
      </c>
      <c r="B32" s="230">
        <v>1</v>
      </c>
      <c r="C32" s="257" t="s">
        <v>53</v>
      </c>
      <c r="D32" s="258"/>
      <c r="E32" s="258"/>
      <c r="F32" s="258"/>
      <c r="G32" s="258"/>
      <c r="H32" s="259"/>
      <c r="I32" s="118"/>
      <c r="J32" s="118"/>
      <c r="K32" s="118"/>
      <c r="L32" s="122"/>
      <c r="M32" s="122"/>
      <c r="N32" s="123"/>
    </row>
    <row r="33" spans="1:14" s="9" customFormat="1" ht="17.25" customHeight="1" x14ac:dyDescent="0.35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" x14ac:dyDescent="0.35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5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5">
      <c r="A36" s="126" t="s">
        <v>56</v>
      </c>
      <c r="B36" s="215">
        <v>100</v>
      </c>
      <c r="C36" s="110"/>
      <c r="D36" s="245" t="s">
        <v>57</v>
      </c>
      <c r="E36" s="246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5">
      <c r="A37" s="127" t="s">
        <v>59</v>
      </c>
      <c r="B37" s="216">
        <v>10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5">
      <c r="A38" s="127" t="s">
        <v>63</v>
      </c>
      <c r="B38" s="216">
        <v>100</v>
      </c>
      <c r="C38" s="132">
        <v>1</v>
      </c>
      <c r="D38" s="217">
        <v>6429714</v>
      </c>
      <c r="E38" s="176">
        <f>IF(ISBLANK(D38),"-",$D$48/$D$45*D38)</f>
        <v>6639193.8441712921</v>
      </c>
      <c r="F38" s="217">
        <v>7616125</v>
      </c>
      <c r="G38" s="168">
        <f>IF(ISBLANK(F38),"-",$D$48/$F$45*F38)</f>
        <v>6860009.2882424816</v>
      </c>
      <c r="J38" s="118"/>
      <c r="K38" s="118"/>
      <c r="L38" s="122"/>
      <c r="M38" s="122"/>
      <c r="N38" s="123"/>
    </row>
    <row r="39" spans="1:14" s="9" customFormat="1" ht="26.25" customHeight="1" x14ac:dyDescent="0.45">
      <c r="A39" s="127" t="s">
        <v>64</v>
      </c>
      <c r="B39" s="216">
        <v>1</v>
      </c>
      <c r="C39" s="128">
        <v>2</v>
      </c>
      <c r="D39" s="218">
        <v>6437753</v>
      </c>
      <c r="E39" s="177">
        <f>IF(ISBLANK(D39),"-",$D$48/$D$45*D39)</f>
        <v>6647494.754493787</v>
      </c>
      <c r="F39" s="218">
        <v>7663631</v>
      </c>
      <c r="G39" s="169">
        <f>IF(ISBLANK(F39),"-",$D$48/$F$45*F39)</f>
        <v>6902798.9747624965</v>
      </c>
      <c r="J39" s="118"/>
      <c r="K39" s="118"/>
      <c r="L39" s="122"/>
      <c r="M39" s="122"/>
      <c r="N39" s="123"/>
    </row>
    <row r="40" spans="1:14" ht="26.25" customHeight="1" x14ac:dyDescent="0.45">
      <c r="A40" s="127" t="s">
        <v>65</v>
      </c>
      <c r="B40" s="216">
        <v>1</v>
      </c>
      <c r="C40" s="128">
        <v>3</v>
      </c>
      <c r="D40" s="218">
        <v>6448003</v>
      </c>
      <c r="E40" s="177">
        <f>IF(ISBLANK(D40),"-",$D$48/$D$45*D40)</f>
        <v>6658078.6991144586</v>
      </c>
      <c r="F40" s="218">
        <v>7653171</v>
      </c>
      <c r="G40" s="169">
        <f>IF(ISBLANK(F40),"-",$D$48/$F$45*F40)</f>
        <v>6893377.4254634744</v>
      </c>
      <c r="L40" s="122"/>
      <c r="M40" s="122"/>
      <c r="N40" s="133"/>
    </row>
    <row r="41" spans="1:14" ht="26.25" customHeight="1" x14ac:dyDescent="0.45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5">
      <c r="A42" s="127" t="s">
        <v>67</v>
      </c>
      <c r="B42" s="216">
        <v>1</v>
      </c>
      <c r="C42" s="135" t="s">
        <v>68</v>
      </c>
      <c r="D42" s="196">
        <f>AVERAGE(D38:D41)</f>
        <v>6438490</v>
      </c>
      <c r="E42" s="158">
        <f>AVERAGE(E38:E41)</f>
        <v>6648255.7659265129</v>
      </c>
      <c r="F42" s="136">
        <f>AVERAGE(F38:F41)</f>
        <v>7644309</v>
      </c>
      <c r="G42" s="137">
        <f>AVERAGE(G38:G41)</f>
        <v>6885395.2294894839</v>
      </c>
    </row>
    <row r="43" spans="1:14" ht="26.25" customHeight="1" x14ac:dyDescent="0.45">
      <c r="A43" s="127" t="s">
        <v>69</v>
      </c>
      <c r="B43" s="211">
        <v>1</v>
      </c>
      <c r="C43" s="197" t="s">
        <v>70</v>
      </c>
      <c r="D43" s="221">
        <v>9.6999999999999993</v>
      </c>
      <c r="E43" s="133"/>
      <c r="F43" s="220">
        <v>11.12</v>
      </c>
      <c r="G43" s="174"/>
    </row>
    <row r="44" spans="1:14" ht="26.25" customHeight="1" x14ac:dyDescent="0.45">
      <c r="A44" s="127" t="s">
        <v>71</v>
      </c>
      <c r="B44" s="211">
        <v>1</v>
      </c>
      <c r="C44" s="198" t="s">
        <v>72</v>
      </c>
      <c r="D44" s="199">
        <f>D43*$B$34</f>
        <v>9.6999999999999993</v>
      </c>
      <c r="E44" s="139"/>
      <c r="F44" s="138">
        <f>F43*$B$34</f>
        <v>11.12</v>
      </c>
      <c r="G44" s="141"/>
    </row>
    <row r="45" spans="1:14" ht="19.5" customHeight="1" x14ac:dyDescent="0.35">
      <c r="A45" s="127" t="s">
        <v>73</v>
      </c>
      <c r="B45" s="195">
        <f>(B44/B43)*(B42/B41)*(B40/B39)*(B38/B37)*B36</f>
        <v>1000</v>
      </c>
      <c r="C45" s="198" t="s">
        <v>74</v>
      </c>
      <c r="D45" s="200">
        <f>D44*$B$30/100</f>
        <v>9.6844800000000006</v>
      </c>
      <c r="E45" s="141"/>
      <c r="F45" s="140">
        <f>F44*$B$30/100</f>
        <v>11.102208000000001</v>
      </c>
      <c r="G45" s="141"/>
    </row>
    <row r="46" spans="1:14" ht="19.5" customHeight="1" x14ac:dyDescent="0.35">
      <c r="A46" s="247" t="s">
        <v>75</v>
      </c>
      <c r="B46" s="252"/>
      <c r="C46" s="198" t="s">
        <v>76</v>
      </c>
      <c r="D46" s="199">
        <f>D45/$B$45</f>
        <v>9.6844800000000005E-3</v>
      </c>
      <c r="E46" s="141"/>
      <c r="F46" s="142">
        <f>F45/$B$45</f>
        <v>1.1102208000000001E-2</v>
      </c>
      <c r="G46" s="141"/>
    </row>
    <row r="47" spans="1:14" ht="27" customHeight="1" x14ac:dyDescent="0.45">
      <c r="A47" s="249"/>
      <c r="B47" s="253"/>
      <c r="C47" s="198" t="s">
        <v>77</v>
      </c>
      <c r="D47" s="222">
        <v>0.01</v>
      </c>
      <c r="E47" s="174"/>
      <c r="F47" s="174"/>
      <c r="G47" s="174"/>
    </row>
    <row r="48" spans="1:14" ht="18" x14ac:dyDescent="0.35">
      <c r="C48" s="198" t="s">
        <v>78</v>
      </c>
      <c r="D48" s="200">
        <f>D47*$B$45</f>
        <v>10</v>
      </c>
      <c r="E48" s="141"/>
      <c r="F48" s="141"/>
      <c r="G48" s="141"/>
    </row>
    <row r="49" spans="1:12" ht="19.5" customHeight="1" x14ac:dyDescent="0.35">
      <c r="C49" s="201" t="s">
        <v>79</v>
      </c>
      <c r="D49" s="202">
        <f>D48/B34</f>
        <v>10</v>
      </c>
      <c r="E49" s="160"/>
      <c r="F49" s="160"/>
      <c r="G49" s="160"/>
    </row>
    <row r="50" spans="1:12" ht="18" x14ac:dyDescent="0.35">
      <c r="C50" s="203" t="s">
        <v>80</v>
      </c>
      <c r="D50" s="204">
        <f>AVERAGE(E38:E41,G38:G41)</f>
        <v>6766825.4977079993</v>
      </c>
      <c r="E50" s="159"/>
      <c r="F50" s="159"/>
      <c r="G50" s="159"/>
    </row>
    <row r="51" spans="1:12" ht="18" x14ac:dyDescent="0.35">
      <c r="C51" s="143" t="s">
        <v>81</v>
      </c>
      <c r="D51" s="146">
        <f>STDEV(E38:E41,G38:G41)/D50</f>
        <v>1.9329564720426167E-2</v>
      </c>
      <c r="E51" s="139"/>
      <c r="F51" s="139"/>
      <c r="G51" s="139"/>
    </row>
    <row r="52" spans="1:12" ht="19.5" customHeight="1" x14ac:dyDescent="0.35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" x14ac:dyDescent="0.35">
      <c r="A54" s="109" t="s">
        <v>1</v>
      </c>
      <c r="B54" s="148" t="s">
        <v>82</v>
      </c>
    </row>
    <row r="55" spans="1:12" ht="18" x14ac:dyDescent="0.35">
      <c r="A55" s="110" t="s">
        <v>83</v>
      </c>
      <c r="B55" s="112" t="str">
        <f>B21</f>
        <v>Each 5 mL contains Paracetamol 120 mg</v>
      </c>
    </row>
    <row r="56" spans="1:12" ht="26.25" customHeight="1" x14ac:dyDescent="0.45">
      <c r="A56" s="206" t="s">
        <v>84</v>
      </c>
      <c r="B56" s="223">
        <v>5</v>
      </c>
      <c r="C56" s="187" t="s">
        <v>85</v>
      </c>
      <c r="D56" s="224">
        <v>120</v>
      </c>
      <c r="E56" s="187" t="str">
        <f>B20</f>
        <v>Paracetamol</v>
      </c>
    </row>
    <row r="57" spans="1:12" ht="18" x14ac:dyDescent="0.35">
      <c r="A57" s="112" t="s">
        <v>86</v>
      </c>
      <c r="B57" s="233">
        <f>Paracetamol!C39</f>
        <v>1.2064976300842345</v>
      </c>
    </row>
    <row r="58" spans="1:12" s="270" customFormat="1" ht="18" x14ac:dyDescent="0.35">
      <c r="A58" s="185" t="s">
        <v>87</v>
      </c>
      <c r="B58" s="186">
        <f>B56</f>
        <v>5</v>
      </c>
      <c r="C58" s="187" t="s">
        <v>88</v>
      </c>
      <c r="D58" s="207">
        <f>B57*B56</f>
        <v>6.0324881504211723</v>
      </c>
    </row>
    <row r="59" spans="1:12" ht="19.5" customHeight="1" x14ac:dyDescent="0.3"/>
    <row r="60" spans="1:12" s="9" customFormat="1" ht="27" customHeight="1" x14ac:dyDescent="0.45">
      <c r="A60" s="126" t="s">
        <v>89</v>
      </c>
      <c r="B60" s="215">
        <v>200</v>
      </c>
      <c r="C60" s="110"/>
      <c r="D60" s="150" t="s">
        <v>116</v>
      </c>
      <c r="E60" s="149" t="s">
        <v>90</v>
      </c>
      <c r="F60" s="149" t="s">
        <v>61</v>
      </c>
      <c r="G60" s="149" t="s">
        <v>91</v>
      </c>
      <c r="H60" s="129" t="s">
        <v>92</v>
      </c>
      <c r="L60" s="118"/>
    </row>
    <row r="61" spans="1:12" s="9" customFormat="1" ht="24" customHeight="1" x14ac:dyDescent="0.45">
      <c r="A61" s="127" t="s">
        <v>93</v>
      </c>
      <c r="B61" s="216">
        <v>4</v>
      </c>
      <c r="C61" s="260" t="s">
        <v>94</v>
      </c>
      <c r="D61" s="267">
        <v>5.0145</v>
      </c>
      <c r="E61" s="180">
        <v>1</v>
      </c>
      <c r="F61" s="225">
        <v>6810662</v>
      </c>
      <c r="G61" s="191">
        <f>IF(ISBLANK(F61),"-",(F61/$D$50*$D$47*$B$69)*$D$58/$D$61)</f>
        <v>121.08021749183794</v>
      </c>
      <c r="H61" s="188">
        <f t="shared" ref="H61:H72" si="0">IF(ISBLANK(F61),"-",G61/$D$56)</f>
        <v>1.0090018124319828</v>
      </c>
      <c r="L61" s="118"/>
    </row>
    <row r="62" spans="1:12" s="9" customFormat="1" ht="26.25" customHeight="1" x14ac:dyDescent="0.45">
      <c r="A62" s="127" t="s">
        <v>95</v>
      </c>
      <c r="B62" s="216">
        <v>200</v>
      </c>
      <c r="C62" s="261"/>
      <c r="D62" s="268"/>
      <c r="E62" s="181">
        <v>2</v>
      </c>
      <c r="F62" s="218">
        <v>6818633</v>
      </c>
      <c r="G62" s="192">
        <f>IF(ISBLANK(F62),"-",(F62/$D$50*$D$47*$B$69)*$D$58/$D$61)</f>
        <v>121.22192624403083</v>
      </c>
      <c r="H62" s="189">
        <f t="shared" si="0"/>
        <v>1.0101827187002568</v>
      </c>
      <c r="L62" s="118"/>
    </row>
    <row r="63" spans="1:12" s="9" customFormat="1" ht="24.75" customHeight="1" x14ac:dyDescent="0.45">
      <c r="A63" s="127" t="s">
        <v>96</v>
      </c>
      <c r="B63" s="216">
        <v>1</v>
      </c>
      <c r="C63" s="261"/>
      <c r="D63" s="268"/>
      <c r="E63" s="181">
        <v>3</v>
      </c>
      <c r="F63" s="218">
        <v>6782055</v>
      </c>
      <c r="G63" s="192">
        <f>IF(ISBLANK(F63),"-",(F63/$D$50*$D$47*$B$69)*$D$58/$D$61)</f>
        <v>120.57164111823593</v>
      </c>
      <c r="H63" s="189">
        <f t="shared" si="0"/>
        <v>1.0047636759852994</v>
      </c>
      <c r="L63" s="118"/>
    </row>
    <row r="64" spans="1:12" ht="27" customHeight="1" x14ac:dyDescent="0.45">
      <c r="A64" s="127" t="s">
        <v>97</v>
      </c>
      <c r="B64" s="216">
        <v>1</v>
      </c>
      <c r="C64" s="262"/>
      <c r="D64" s="269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5">
      <c r="A65" s="127" t="s">
        <v>98</v>
      </c>
      <c r="B65" s="216">
        <v>1</v>
      </c>
      <c r="C65" s="260" t="s">
        <v>99</v>
      </c>
      <c r="D65" s="267">
        <v>4.9420999999999999</v>
      </c>
      <c r="E65" s="151">
        <v>1</v>
      </c>
      <c r="F65" s="218">
        <v>6673347</v>
      </c>
      <c r="G65" s="191">
        <f>IF(ISBLANK(F65),"-",(F65/$D$50*$D$47*$B$69)*$D$58/$D$65)</f>
        <v>120.37704537010588</v>
      </c>
      <c r="H65" s="188">
        <f t="shared" si="0"/>
        <v>1.0031420447508823</v>
      </c>
    </row>
    <row r="66" spans="1:11" ht="23.25" customHeight="1" x14ac:dyDescent="0.45">
      <c r="A66" s="127" t="s">
        <v>100</v>
      </c>
      <c r="B66" s="216">
        <v>1</v>
      </c>
      <c r="C66" s="261"/>
      <c r="D66" s="268"/>
      <c r="E66" s="152">
        <v>2</v>
      </c>
      <c r="F66" s="218">
        <v>6681355</v>
      </c>
      <c r="G66" s="192">
        <f>IF(ISBLANK(F66),"-",(F66/$D$50*$D$47*$B$69)*$D$58/$D$65)</f>
        <v>120.52149752871891</v>
      </c>
      <c r="H66" s="189">
        <f t="shared" si="0"/>
        <v>1.0043458127393243</v>
      </c>
    </row>
    <row r="67" spans="1:11" ht="24.75" customHeight="1" x14ac:dyDescent="0.45">
      <c r="A67" s="127" t="s">
        <v>101</v>
      </c>
      <c r="B67" s="216">
        <v>1</v>
      </c>
      <c r="C67" s="261"/>
      <c r="D67" s="268"/>
      <c r="E67" s="152">
        <v>3</v>
      </c>
      <c r="F67" s="218">
        <v>6692494</v>
      </c>
      <c r="G67" s="192">
        <f>IF(ISBLANK(F67),"-",(F67/$D$50*$D$47*$B$69)*$D$58/$D$65)</f>
        <v>120.72242817242405</v>
      </c>
      <c r="H67" s="189">
        <f t="shared" si="0"/>
        <v>1.0060202347702003</v>
      </c>
    </row>
    <row r="68" spans="1:11" ht="27" customHeight="1" x14ac:dyDescent="0.45">
      <c r="A68" s="127" t="s">
        <v>102</v>
      </c>
      <c r="B68" s="216">
        <v>1</v>
      </c>
      <c r="C68" s="262"/>
      <c r="D68" s="269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5">
      <c r="A69" s="127" t="s">
        <v>103</v>
      </c>
      <c r="B69" s="194">
        <f>(B68/B67)*(B66/B65)*(B64/B63)*(B62/B61)*B60</f>
        <v>10000</v>
      </c>
      <c r="C69" s="260" t="s">
        <v>104</v>
      </c>
      <c r="D69" s="267">
        <v>5.5331999999999999</v>
      </c>
      <c r="E69" s="151">
        <v>1</v>
      </c>
      <c r="F69" s="225">
        <v>7476145</v>
      </c>
      <c r="G69" s="191">
        <f>IF(ISBLANK(F69),"-",(F69/$D$50*$D$47*$B$69)*$D$58/$D$69)</f>
        <v>120.45167622589155</v>
      </c>
      <c r="H69" s="189">
        <f t="shared" si="0"/>
        <v>1.0037639685490962</v>
      </c>
    </row>
    <row r="70" spans="1:11" ht="22.5" customHeight="1" x14ac:dyDescent="0.5">
      <c r="A70" s="205" t="s">
        <v>105</v>
      </c>
      <c r="B70" s="271">
        <f>(D47*B69)/D56*D58</f>
        <v>5.0270734586843107</v>
      </c>
      <c r="C70" s="261"/>
      <c r="D70" s="268"/>
      <c r="E70" s="152">
        <v>2</v>
      </c>
      <c r="F70" s="218">
        <v>7452284</v>
      </c>
      <c r="G70" s="192">
        <f>IF(ISBLANK(F70),"-",(F70/$D$50*$D$47*$B$69)*$D$58/$D$69)</f>
        <v>120.06724047104383</v>
      </c>
      <c r="H70" s="189">
        <f t="shared" si="0"/>
        <v>1.0005603372586986</v>
      </c>
    </row>
    <row r="71" spans="1:11" ht="23.25" customHeight="1" x14ac:dyDescent="0.45">
      <c r="A71" s="247" t="s">
        <v>75</v>
      </c>
      <c r="B71" s="248"/>
      <c r="C71" s="261"/>
      <c r="D71" s="268"/>
      <c r="E71" s="152">
        <v>3</v>
      </c>
      <c r="F71" s="218">
        <v>7462053</v>
      </c>
      <c r="G71" s="192">
        <f>IF(ISBLANK(F71),"-",(F71/$D$50*$D$47*$B$69)*$D$58/$D$69)</f>
        <v>120.22463340885477</v>
      </c>
      <c r="H71" s="189">
        <f t="shared" si="0"/>
        <v>1.0018719450737898</v>
      </c>
    </row>
    <row r="72" spans="1:11" ht="23.25" customHeight="1" x14ac:dyDescent="0.45">
      <c r="A72" s="249"/>
      <c r="B72" s="250"/>
      <c r="C72" s="263"/>
      <c r="D72" s="269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5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1.00485028336217</v>
      </c>
    </row>
    <row r="74" spans="1:11" ht="26.25" customHeight="1" x14ac:dyDescent="0.45">
      <c r="C74" s="154"/>
      <c r="D74" s="154"/>
      <c r="E74" s="154"/>
      <c r="F74" s="155"/>
      <c r="G74" s="143" t="s">
        <v>81</v>
      </c>
      <c r="H74" s="228">
        <f>STDEV(H61:H72)/H73</f>
        <v>3.1208067125317678E-3</v>
      </c>
    </row>
    <row r="75" spans="1:11" ht="27" customHeight="1" x14ac:dyDescent="0.45">
      <c r="A75" s="154"/>
      <c r="B75" s="154"/>
      <c r="C75" s="155"/>
      <c r="D75" s="156"/>
      <c r="E75" s="156"/>
      <c r="F75" s="155"/>
      <c r="G75" s="144" t="s">
        <v>19</v>
      </c>
      <c r="H75" s="229">
        <f>COUNT(H61:H72)</f>
        <v>9</v>
      </c>
    </row>
    <row r="76" spans="1:11" ht="18" x14ac:dyDescent="0.35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5">
      <c r="A77" s="114" t="s">
        <v>106</v>
      </c>
      <c r="B77" s="231" t="s">
        <v>107</v>
      </c>
      <c r="C77" s="244" t="str">
        <f>B20</f>
        <v>Paracetamol</v>
      </c>
      <c r="D77" s="244"/>
      <c r="E77" s="179" t="s">
        <v>108</v>
      </c>
      <c r="F77" s="179"/>
      <c r="G77" s="232">
        <f>H73</f>
        <v>1.00485028336217</v>
      </c>
      <c r="H77" s="232"/>
      <c r="I77" s="157"/>
      <c r="J77" s="161"/>
      <c r="K77" s="175"/>
    </row>
    <row r="78" spans="1:11" ht="19.5" customHeight="1" x14ac:dyDescent="0.35">
      <c r="A78" s="165"/>
      <c r="B78" s="166"/>
      <c r="C78" s="167"/>
      <c r="D78" s="167"/>
      <c r="E78" s="166"/>
      <c r="F78" s="166"/>
      <c r="G78" s="166"/>
      <c r="H78" s="166"/>
    </row>
    <row r="79" spans="1:11" ht="18" x14ac:dyDescent="0.35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5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5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" x14ac:dyDescent="0.35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" x14ac:dyDescent="0.35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" x14ac:dyDescent="0.35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" x14ac:dyDescent="0.35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" x14ac:dyDescent="0.35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" x14ac:dyDescent="0.35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" x14ac:dyDescent="0.35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" x14ac:dyDescent="0.35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" x14ac:dyDescent="0.35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Paracetamol</vt:lpstr>
      <vt:lpstr>Paracetamol 1</vt:lpstr>
      <vt:lpstr>Paracetamol!Print_Area</vt:lpstr>
      <vt:lpstr>'Paracetamol 1'!Print_Area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2016-07-18T08:11:23Z</cp:lastPrinted>
  <dcterms:created xsi:type="dcterms:W3CDTF">2005-07-05T10:19:27Z</dcterms:created>
  <dcterms:modified xsi:type="dcterms:W3CDTF">2016-10-13T06:10:06Z</dcterms:modified>
</cp:coreProperties>
</file>