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4" activeTab="6"/>
  </bookViews>
  <sheets>
    <sheet name="Paracetamol SST" sheetId="1" r:id="rId1"/>
    <sheet name="Phenyl SST" sheetId="7" r:id="rId2"/>
    <sheet name="Chlorpheniramine SST" sheetId="8" r:id="rId3"/>
    <sheet name="Caffeine SST" sheetId="9" r:id="rId4"/>
    <sheet name="Uniformity" sheetId="2" r:id="rId5"/>
    <sheet name="Paracetamol" sheetId="3" r:id="rId6"/>
    <sheet name="Phenylephrine Hydrochloride" sheetId="4" r:id="rId7"/>
    <sheet name="Chlorpheniramine Maleate" sheetId="5" r:id="rId8"/>
    <sheet name="Caffeine anhydrous" sheetId="6" r:id="rId9"/>
  </sheets>
  <definedNames>
    <definedName name="_xlnm.Print_Area" localSheetId="8">'Caffeine anhydrous'!$A$1:$I$129</definedName>
    <definedName name="_xlnm.Print_Area" localSheetId="3">'Caffeine SST'!$A$15:$H$61</definedName>
    <definedName name="_xlnm.Print_Area" localSheetId="7">'Chlorpheniramine Maleate'!$A$1:$I$129</definedName>
    <definedName name="_xlnm.Print_Area" localSheetId="2">'Chlorpheniramine SST'!$A$15:$H$61</definedName>
    <definedName name="_xlnm.Print_Area" localSheetId="5">Paracetamol!$A$1:$I$129</definedName>
    <definedName name="_xlnm.Print_Area" localSheetId="0">'Paracetamol SST'!$A$15:$H$61</definedName>
    <definedName name="_xlnm.Print_Area" localSheetId="1">'Phenyl SST'!$A$15:$G$61</definedName>
    <definedName name="_xlnm.Print_Area" localSheetId="6">'Phenylephrine Hydrochloride'!$A$1:$I$129</definedName>
    <definedName name="_xlnm.Print_Area" localSheetId="4">Uniformity!$A$12:$M$54</definedName>
  </definedNames>
  <calcPr calcId="145621"/>
</workbook>
</file>

<file path=xl/calcChain.xml><?xml version="1.0" encoding="utf-8"?>
<calcChain xmlns="http://schemas.openxmlformats.org/spreadsheetml/2006/main">
  <c r="B21" i="9" l="1"/>
  <c r="D30" i="8"/>
  <c r="B21" i="7"/>
  <c r="B21" i="1"/>
  <c r="B53" i="9"/>
  <c r="F51" i="9"/>
  <c r="D51" i="9"/>
  <c r="C51" i="9"/>
  <c r="B51" i="9"/>
  <c r="B52" i="9" s="1"/>
  <c r="B32" i="9"/>
  <c r="F30" i="9"/>
  <c r="D30" i="9"/>
  <c r="C30" i="9"/>
  <c r="B30" i="9"/>
  <c r="B31" i="9" s="1"/>
  <c r="B53" i="8"/>
  <c r="F51" i="8"/>
  <c r="D51" i="8"/>
  <c r="C51" i="8"/>
  <c r="B51" i="8"/>
  <c r="B52" i="8" s="1"/>
  <c r="B32" i="8"/>
  <c r="F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4" i="6" l="1"/>
  <c r="B116" i="6"/>
  <c r="D100" i="6" s="1"/>
  <c r="B98" i="6"/>
  <c r="F95" i="6"/>
  <c r="D95" i="6"/>
  <c r="B87" i="6"/>
  <c r="D97" i="6" s="1"/>
  <c r="B81" i="6"/>
  <c r="B83" i="6" s="1"/>
  <c r="B80" i="6"/>
  <c r="B79" i="6"/>
  <c r="C76" i="6"/>
  <c r="B68" i="6"/>
  <c r="C56" i="6"/>
  <c r="B55" i="6"/>
  <c r="B45" i="6"/>
  <c r="D48" i="6" s="1"/>
  <c r="F42" i="6"/>
  <c r="D42" i="6"/>
  <c r="B34" i="6"/>
  <c r="D44" i="6" s="1"/>
  <c r="B30" i="6"/>
  <c r="C124" i="5"/>
  <c r="B116" i="5"/>
  <c r="D100" i="5" s="1"/>
  <c r="B98" i="5"/>
  <c r="F95" i="5"/>
  <c r="I92" i="5" s="1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34" i="2" s="1"/>
  <c r="C45" i="2"/>
  <c r="D37" i="2"/>
  <c r="D33" i="2"/>
  <c r="D29" i="2"/>
  <c r="D25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92" i="3" l="1"/>
  <c r="D101" i="3"/>
  <c r="D102" i="3" s="1"/>
  <c r="D101" i="6"/>
  <c r="E93" i="6" s="1"/>
  <c r="D101" i="4"/>
  <c r="D102" i="4" s="1"/>
  <c r="I92" i="4"/>
  <c r="D101" i="5"/>
  <c r="G94" i="5" s="1"/>
  <c r="I39" i="6"/>
  <c r="D49" i="6"/>
  <c r="F44" i="6"/>
  <c r="F45" i="6" s="1"/>
  <c r="G41" i="6" s="1"/>
  <c r="D98" i="6"/>
  <c r="D99" i="6" s="1"/>
  <c r="I39" i="5"/>
  <c r="D45" i="5"/>
  <c r="D46" i="5" s="1"/>
  <c r="F98" i="5"/>
  <c r="F99" i="5" s="1"/>
  <c r="I39" i="4"/>
  <c r="F45" i="4"/>
  <c r="G38" i="4" s="1"/>
  <c r="I39" i="3"/>
  <c r="D44" i="3"/>
  <c r="D45" i="3" s="1"/>
  <c r="F45" i="3"/>
  <c r="F46" i="3" s="1"/>
  <c r="D98" i="3"/>
  <c r="F98" i="3"/>
  <c r="F99" i="3" s="1"/>
  <c r="G41" i="4"/>
  <c r="D49" i="4"/>
  <c r="D98" i="4"/>
  <c r="D99" i="4" s="1"/>
  <c r="D49" i="5"/>
  <c r="D41" i="2"/>
  <c r="D26" i="2"/>
  <c r="D38" i="2"/>
  <c r="B49" i="2"/>
  <c r="B57" i="4"/>
  <c r="B69" i="4" s="1"/>
  <c r="D31" i="2"/>
  <c r="D35" i="2"/>
  <c r="D43" i="2"/>
  <c r="D24" i="2"/>
  <c r="D28" i="2"/>
  <c r="D32" i="2"/>
  <c r="D36" i="2"/>
  <c r="D40" i="2"/>
  <c r="D49" i="2"/>
  <c r="G39" i="3"/>
  <c r="B57" i="3"/>
  <c r="B69" i="3" s="1"/>
  <c r="D44" i="4"/>
  <c r="D45" i="4" s="1"/>
  <c r="D46" i="4" s="1"/>
  <c r="F97" i="4"/>
  <c r="F98" i="4" s="1"/>
  <c r="F99" i="4" s="1"/>
  <c r="B57" i="5"/>
  <c r="B69" i="5" s="1"/>
  <c r="D97" i="5"/>
  <c r="D98" i="5" s="1"/>
  <c r="I92" i="6"/>
  <c r="F97" i="6"/>
  <c r="F98" i="6" s="1"/>
  <c r="F44" i="5"/>
  <c r="F45" i="5" s="1"/>
  <c r="F46" i="5" s="1"/>
  <c r="D45" i="6"/>
  <c r="E40" i="6" s="1"/>
  <c r="E91" i="6"/>
  <c r="B57" i="6"/>
  <c r="C50" i="2"/>
  <c r="D30" i="2"/>
  <c r="D42" i="2"/>
  <c r="D50" i="2"/>
  <c r="D49" i="3"/>
  <c r="D27" i="2"/>
  <c r="D39" i="2"/>
  <c r="C49" i="2"/>
  <c r="B69" i="6"/>
  <c r="E92" i="6"/>
  <c r="D102" i="6"/>
  <c r="E91" i="3" l="1"/>
  <c r="E93" i="3"/>
  <c r="E92" i="3"/>
  <c r="G94" i="6"/>
  <c r="D102" i="5"/>
  <c r="G92" i="5"/>
  <c r="G91" i="5"/>
  <c r="G93" i="5"/>
  <c r="G91" i="4"/>
  <c r="E40" i="5"/>
  <c r="G40" i="4"/>
  <c r="F46" i="4"/>
  <c r="G39" i="4"/>
  <c r="G93" i="4"/>
  <c r="G92" i="6"/>
  <c r="D99" i="3"/>
  <c r="G38" i="6"/>
  <c r="F46" i="6"/>
  <c r="G39" i="6"/>
  <c r="G40" i="6"/>
  <c r="E94" i="6"/>
  <c r="E38" i="5"/>
  <c r="E39" i="5"/>
  <c r="E41" i="5"/>
  <c r="G39" i="5"/>
  <c r="G38" i="5"/>
  <c r="G92" i="4"/>
  <c r="G94" i="4"/>
  <c r="E41" i="3"/>
  <c r="E39" i="3"/>
  <c r="E40" i="3"/>
  <c r="E38" i="3"/>
  <c r="D46" i="3"/>
  <c r="G40" i="3"/>
  <c r="G41" i="3"/>
  <c r="G38" i="3"/>
  <c r="G91" i="3"/>
  <c r="G93" i="3"/>
  <c r="E94" i="3"/>
  <c r="G92" i="3"/>
  <c r="G94" i="3"/>
  <c r="E38" i="4"/>
  <c r="E38" i="6"/>
  <c r="G40" i="5"/>
  <c r="E91" i="4"/>
  <c r="E41" i="4"/>
  <c r="E39" i="4"/>
  <c r="E39" i="6"/>
  <c r="D46" i="6"/>
  <c r="G93" i="6"/>
  <c r="G91" i="6"/>
  <c r="F99" i="6"/>
  <c r="D99" i="5"/>
  <c r="E93" i="5"/>
  <c r="E91" i="5"/>
  <c r="E41" i="6"/>
  <c r="E94" i="5"/>
  <c r="E92" i="5"/>
  <c r="G41" i="5"/>
  <c r="E92" i="4"/>
  <c r="E94" i="4"/>
  <c r="E93" i="4"/>
  <c r="E40" i="4"/>
  <c r="E95" i="3" l="1"/>
  <c r="G95" i="5"/>
  <c r="G42" i="4"/>
  <c r="G95" i="4"/>
  <c r="D105" i="3"/>
  <c r="D103" i="6"/>
  <c r="E111" i="6" s="1"/>
  <c r="F111" i="6" s="1"/>
  <c r="E95" i="6"/>
  <c r="G42" i="6"/>
  <c r="G95" i="6"/>
  <c r="E42" i="5"/>
  <c r="D50" i="5"/>
  <c r="G64" i="5" s="1"/>
  <c r="H64" i="5" s="1"/>
  <c r="G42" i="5"/>
  <c r="D52" i="5"/>
  <c r="D52" i="3"/>
  <c r="E42" i="3"/>
  <c r="G42" i="3"/>
  <c r="D50" i="3"/>
  <c r="D103" i="3"/>
  <c r="E113" i="3" s="1"/>
  <c r="F113" i="3" s="1"/>
  <c r="G95" i="3"/>
  <c r="E95" i="5"/>
  <c r="D103" i="5"/>
  <c r="D105" i="5"/>
  <c r="D50" i="6"/>
  <c r="D52" i="6"/>
  <c r="E42" i="6"/>
  <c r="D105" i="6"/>
  <c r="D103" i="4"/>
  <c r="E95" i="4"/>
  <c r="D105" i="4"/>
  <c r="E113" i="6"/>
  <c r="F113" i="6" s="1"/>
  <c r="D104" i="6"/>
  <c r="E110" i="6"/>
  <c r="F110" i="6" s="1"/>
  <c r="D52" i="4"/>
  <c r="D50" i="4"/>
  <c r="E42" i="4"/>
  <c r="E110" i="3" l="1"/>
  <c r="F110" i="3" s="1"/>
  <c r="D104" i="3"/>
  <c r="E109" i="3"/>
  <c r="F109" i="3" s="1"/>
  <c r="E111" i="3"/>
  <c r="F111" i="3" s="1"/>
  <c r="E108" i="3"/>
  <c r="F108" i="3" s="1"/>
  <c r="E109" i="6"/>
  <c r="F109" i="6" s="1"/>
  <c r="E108" i="6"/>
  <c r="F108" i="6" s="1"/>
  <c r="E112" i="6"/>
  <c r="F112" i="6" s="1"/>
  <c r="G68" i="5"/>
  <c r="H68" i="5" s="1"/>
  <c r="G65" i="5"/>
  <c r="H65" i="5" s="1"/>
  <c r="G61" i="5"/>
  <c r="H61" i="5" s="1"/>
  <c r="G69" i="5"/>
  <c r="H69" i="5" s="1"/>
  <c r="G60" i="5"/>
  <c r="H60" i="5" s="1"/>
  <c r="G67" i="5"/>
  <c r="H67" i="5" s="1"/>
  <c r="G66" i="5"/>
  <c r="H66" i="5" s="1"/>
  <c r="D51" i="5"/>
  <c r="G70" i="5"/>
  <c r="H70" i="5" s="1"/>
  <c r="G71" i="5"/>
  <c r="H71" i="5" s="1"/>
  <c r="G62" i="5"/>
  <c r="H62" i="5" s="1"/>
  <c r="G63" i="5"/>
  <c r="H63" i="5" s="1"/>
  <c r="G70" i="3"/>
  <c r="H70" i="3" s="1"/>
  <c r="G61" i="3"/>
  <c r="H61" i="3" s="1"/>
  <c r="G67" i="3"/>
  <c r="H67" i="3" s="1"/>
  <c r="G69" i="3"/>
  <c r="H69" i="3" s="1"/>
  <c r="G63" i="3"/>
  <c r="H63" i="3" s="1"/>
  <c r="D51" i="3"/>
  <c r="G68" i="3"/>
  <c r="H68" i="3" s="1"/>
  <c r="G64" i="3"/>
  <c r="H64" i="3" s="1"/>
  <c r="G65" i="3"/>
  <c r="H65" i="3" s="1"/>
  <c r="G71" i="3"/>
  <c r="H71" i="3" s="1"/>
  <c r="G62" i="3"/>
  <c r="H62" i="3" s="1"/>
  <c r="G60" i="3"/>
  <c r="G66" i="3"/>
  <c r="H66" i="3" s="1"/>
  <c r="E112" i="3"/>
  <c r="F112" i="3" s="1"/>
  <c r="E112" i="5"/>
  <c r="F112" i="5" s="1"/>
  <c r="E110" i="5"/>
  <c r="F110" i="5" s="1"/>
  <c r="E108" i="5"/>
  <c r="E109" i="5"/>
  <c r="F109" i="5" s="1"/>
  <c r="E111" i="5"/>
  <c r="F111" i="5" s="1"/>
  <c r="E113" i="5"/>
  <c r="F113" i="5" s="1"/>
  <c r="D104" i="5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E113" i="4"/>
  <c r="F113" i="4" s="1"/>
  <c r="E111" i="4"/>
  <c r="F111" i="4" s="1"/>
  <c r="E109" i="4"/>
  <c r="F109" i="4" s="1"/>
  <c r="D104" i="4"/>
  <c r="E108" i="4"/>
  <c r="E110" i="4"/>
  <c r="F110" i="4" s="1"/>
  <c r="E112" i="4"/>
  <c r="F112" i="4" s="1"/>
  <c r="D51" i="6"/>
  <c r="G65" i="6"/>
  <c r="H65" i="6" s="1"/>
  <c r="G60" i="6"/>
  <c r="G69" i="6"/>
  <c r="H69" i="6" s="1"/>
  <c r="G67" i="6"/>
  <c r="H67" i="6" s="1"/>
  <c r="G62" i="6"/>
  <c r="H62" i="6" s="1"/>
  <c r="G71" i="6"/>
  <c r="H71" i="6" s="1"/>
  <c r="G64" i="6"/>
  <c r="H64" i="6" s="1"/>
  <c r="G61" i="6"/>
  <c r="H61" i="6" s="1"/>
  <c r="G70" i="6"/>
  <c r="H70" i="6" s="1"/>
  <c r="G68" i="6"/>
  <c r="H68" i="6" s="1"/>
  <c r="G66" i="6"/>
  <c r="H66" i="6" s="1"/>
  <c r="G63" i="6"/>
  <c r="H63" i="6" s="1"/>
  <c r="E117" i="6" l="1"/>
  <c r="E117" i="3"/>
  <c r="E119" i="3"/>
  <c r="E115" i="3"/>
  <c r="E116" i="3" s="1"/>
  <c r="E120" i="3"/>
  <c r="E115" i="6"/>
  <c r="E116" i="6" s="1"/>
  <c r="E119" i="6"/>
  <c r="E120" i="6"/>
  <c r="G72" i="5"/>
  <c r="G73" i="5" s="1"/>
  <c r="G74" i="5"/>
  <c r="G74" i="3"/>
  <c r="G72" i="3"/>
  <c r="G73" i="3" s="1"/>
  <c r="H60" i="3"/>
  <c r="D125" i="3"/>
  <c r="F115" i="3"/>
  <c r="F119" i="3"/>
  <c r="F125" i="3"/>
  <c r="F120" i="3"/>
  <c r="F117" i="3"/>
  <c r="D125" i="6"/>
  <c r="F115" i="6"/>
  <c r="F125" i="6"/>
  <c r="F120" i="6"/>
  <c r="F117" i="6"/>
  <c r="F119" i="6"/>
  <c r="H72" i="5"/>
  <c r="H74" i="5"/>
  <c r="G74" i="4"/>
  <c r="G72" i="4"/>
  <c r="G73" i="4" s="1"/>
  <c r="H60" i="4"/>
  <c r="E115" i="5"/>
  <c r="E116" i="5" s="1"/>
  <c r="E117" i="5"/>
  <c r="F108" i="5"/>
  <c r="E120" i="5"/>
  <c r="E119" i="5"/>
  <c r="G72" i="6"/>
  <c r="G73" i="6" s="1"/>
  <c r="G74" i="6"/>
  <c r="H60" i="6"/>
  <c r="E117" i="4"/>
  <c r="E120" i="4"/>
  <c r="E115" i="4"/>
  <c r="E116" i="4" s="1"/>
  <c r="F108" i="4"/>
  <c r="E119" i="4"/>
  <c r="H72" i="3" l="1"/>
  <c r="H74" i="3"/>
  <c r="F119" i="5"/>
  <c r="F117" i="5"/>
  <c r="F115" i="5"/>
  <c r="F120" i="5"/>
  <c r="F125" i="5"/>
  <c r="D125" i="5"/>
  <c r="G124" i="6"/>
  <c r="F116" i="6"/>
  <c r="G124" i="3"/>
  <c r="F116" i="3"/>
  <c r="G76" i="5"/>
  <c r="H73" i="5"/>
  <c r="H74" i="6"/>
  <c r="H72" i="6"/>
  <c r="F125" i="4"/>
  <c r="F120" i="4"/>
  <c r="F117" i="4"/>
  <c r="D125" i="4"/>
  <c r="F119" i="4"/>
  <c r="F115" i="4"/>
  <c r="H74" i="4"/>
  <c r="H72" i="4"/>
  <c r="H73" i="3" l="1"/>
  <c r="G76" i="3"/>
  <c r="G76" i="4"/>
  <c r="H73" i="4"/>
  <c r="G124" i="4"/>
  <c r="F116" i="4"/>
  <c r="H73" i="6"/>
  <c r="G76" i="6"/>
  <c r="G124" i="5"/>
  <c r="F116" i="5"/>
</calcChain>
</file>

<file path=xl/sharedStrings.xml><?xml version="1.0" encoding="utf-8"?>
<sst xmlns="http://schemas.openxmlformats.org/spreadsheetml/2006/main" count="880" uniqueCount="145">
  <si>
    <t>HPLC System Suitability Report</t>
  </si>
  <si>
    <t>Analysis Data</t>
  </si>
  <si>
    <t>Assay</t>
  </si>
  <si>
    <t>Sample(s)</t>
  </si>
  <si>
    <t>Reference Substance:</t>
  </si>
  <si>
    <t>TRI COLD TABLETS</t>
  </si>
  <si>
    <t>% age Purity:</t>
  </si>
  <si>
    <t>NDQD201605933</t>
  </si>
  <si>
    <t>Weight (mg):</t>
  </si>
  <si>
    <t>Paracetamol, Caffeine, Chlorpheniramine maleate and Phenylephrine hydrochloride</t>
  </si>
  <si>
    <t>Standard Conc (mg/mL):</t>
  </si>
  <si>
    <t>Each tablet contains Paracetamol BP 500mg, Phenylephrine HCl BP 10 mg, Chlorpheniramine maleate BP 2mg and Caffeine 30mg</t>
  </si>
  <si>
    <t>2016-05-13 09:44:36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</si>
  <si>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</si>
  <si>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</si>
  <si>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</si>
  <si>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</si>
  <si>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</si>
  <si>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</si>
  <si>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</si>
  <si>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</si>
  <si>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</si>
  <si>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</si>
  <si>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</si>
  <si>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</si>
  <si>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</si>
  <si>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</si>
  <si>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</si>
  <si>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</si>
  <si>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</si>
  <si>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</si>
  <si>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</si>
  <si>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</si>
  <si>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</si>
  <si>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</si>
  <si>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</si>
  <si>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</si>
  <si>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</si>
  <si>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</si>
  <si>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</si>
  <si>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</si>
  <si>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</si>
  <si>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</si>
  <si>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</si>
  <si>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</si>
  <si>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</si>
  <si>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</si>
  <si>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</si>
  <si>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</si>
  <si>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</si>
  <si>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</si>
  <si>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</si>
  <si>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</si>
  <si>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</si>
  <si>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</si>
  <si>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</si>
  <si>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</si>
  <si>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</si>
  <si>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</si>
  <si>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</si>
  <si>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</si>
  <si>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</si>
  <si>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</si>
  <si>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</si>
  <si>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</si>
  <si>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</si>
  <si>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</si>
  <si>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</si>
  <si>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</si>
  <si>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</si>
  <si>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</si>
  <si>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</si>
  <si>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</si>
  <si>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</si>
  <si>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</si>
  <si>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</si>
  <si>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</si>
  <si>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</si>
  <si>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</si>
  <si>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</si>
  <si>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</si>
  <si>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</si>
  <si>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</si>
  <si>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</si>
  <si>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</si>
  <si>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</si>
  <si>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</si>
  <si>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</si>
  <si>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</si>
  <si>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</si>
  <si>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</si>
  <si>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</si>
  <si>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</si>
  <si>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</si>
  <si>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</si>
  <si>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</si>
  <si>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</si>
  <si>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</si>
  <si>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</si>
  <si>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</si>
  <si>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</si>
  <si>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</si>
  <si>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</si>
  <si>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</si>
  <si>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</si>
  <si>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</si>
  <si>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</si>
  <si>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</si>
  <si>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</si>
  <si>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</si>
  <si>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</si>
  <si>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</si>
  <si>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</si>
  <si>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</si>
  <si>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</si>
  <si>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</si>
  <si>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</si>
  <si>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</si>
  <si>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</si>
  <si>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</si>
  <si>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</si>
  <si>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</si>
  <si>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</si>
  <si>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</si>
  <si>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</si>
  <si>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</si>
  <si>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</si>
  <si>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</si>
  <si>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</si>
  <si>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</si>
  <si>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</si>
  <si>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Paracetamol</t>
  </si>
  <si>
    <t>Resolution(USP)</t>
  </si>
  <si>
    <t>Phenylephrine hydrochloride</t>
  </si>
  <si>
    <t xml:space="preserve">Chlorpheniramine maleate </t>
  </si>
  <si>
    <t>Caffeine</t>
  </si>
  <si>
    <t>Resolutio(USP)</t>
  </si>
  <si>
    <t>RUTTO KENNEDY</t>
  </si>
  <si>
    <t>P1-10</t>
  </si>
  <si>
    <t xml:space="preserve"> Phenylephrine hydrochloride</t>
  </si>
  <si>
    <t>P24-1</t>
  </si>
  <si>
    <t>C30-1</t>
  </si>
  <si>
    <t>Caffeine Anhydrous</t>
  </si>
  <si>
    <t>C55-1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</si>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</sst>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0" sqref="A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781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849" t="s">
        <v>0</v>
      </c>
      <c r="B15" s="849"/>
      <c r="C15" s="849"/>
      <c r="D15" s="849"/>
      <c r="E15" s="849"/>
      <c r="F15" s="849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131</v>
      </c>
      <c r="C18" s="10"/>
      <c r="D18" s="10"/>
      <c r="E18" s="72"/>
      <c r="F18" s="10"/>
    </row>
    <row r="19" spans="1:7" ht="16.5" customHeight="1" x14ac:dyDescent="0.3">
      <c r="A19" s="11" t="s">
        <v>6</v>
      </c>
      <c r="B19" s="12">
        <v>99.3</v>
      </c>
      <c r="C19" s="10"/>
      <c r="D19" s="10"/>
      <c r="E19" s="72"/>
      <c r="F19" s="10"/>
    </row>
    <row r="20" spans="1:7" ht="16.5" customHeight="1" x14ac:dyDescent="0.3">
      <c r="A20" s="7" t="s">
        <v>8</v>
      </c>
      <c r="B20" s="12">
        <v>21.96</v>
      </c>
      <c r="C20" s="10"/>
      <c r="D20" s="10"/>
      <c r="E20" s="72"/>
      <c r="F20" s="10"/>
    </row>
    <row r="21" spans="1:7" ht="16.5" customHeight="1" x14ac:dyDescent="0.3">
      <c r="A21" s="7" t="s">
        <v>10</v>
      </c>
      <c r="B21" s="13">
        <f>21.96/20*10/100</f>
        <v>0.10980000000000001</v>
      </c>
      <c r="C21" s="10"/>
      <c r="D21" s="10"/>
      <c r="E21" s="72"/>
      <c r="F21" s="10"/>
    </row>
    <row r="22" spans="1:7" ht="15.75" customHeight="1" x14ac:dyDescent="0.25">
      <c r="A22" s="10"/>
      <c r="B22" s="10"/>
      <c r="C22" s="10"/>
      <c r="D22" s="10"/>
      <c r="E22" s="72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132</v>
      </c>
      <c r="F23" s="16" t="s">
        <v>17</v>
      </c>
    </row>
    <row r="24" spans="1:7" ht="16.5" customHeight="1" x14ac:dyDescent="0.3">
      <c r="A24" s="17">
        <v>1</v>
      </c>
      <c r="B24" s="18">
        <v>65316633</v>
      </c>
      <c r="C24" s="18">
        <v>6180</v>
      </c>
      <c r="D24" s="19">
        <v>1.1000000000000001</v>
      </c>
      <c r="E24" s="19">
        <v>5.3586200000000002</v>
      </c>
      <c r="F24" s="20">
        <v>4.4000000000000004</v>
      </c>
    </row>
    <row r="25" spans="1:7" ht="16.5" customHeight="1" x14ac:dyDescent="0.3">
      <c r="A25" s="17">
        <v>2</v>
      </c>
      <c r="B25" s="18">
        <v>65438601</v>
      </c>
      <c r="C25" s="18">
        <v>6215</v>
      </c>
      <c r="D25" s="19">
        <v>1.1000000000000001</v>
      </c>
      <c r="E25" s="19">
        <v>5.38</v>
      </c>
      <c r="F25" s="19">
        <v>4.4000000000000004</v>
      </c>
    </row>
    <row r="26" spans="1:7" ht="16.5" customHeight="1" x14ac:dyDescent="0.3">
      <c r="A26" s="17">
        <v>3</v>
      </c>
      <c r="B26" s="18">
        <v>65481320</v>
      </c>
      <c r="C26" s="18">
        <v>6212.9</v>
      </c>
      <c r="D26" s="19">
        <v>1.1000000000000001</v>
      </c>
      <c r="E26" s="19">
        <v>5.38</v>
      </c>
      <c r="F26" s="19">
        <v>4.4000000000000004</v>
      </c>
    </row>
    <row r="27" spans="1:7" ht="16.5" customHeight="1" x14ac:dyDescent="0.3">
      <c r="A27" s="17">
        <v>4</v>
      </c>
      <c r="B27" s="18">
        <v>65344206</v>
      </c>
      <c r="C27" s="18">
        <v>6180.7</v>
      </c>
      <c r="D27" s="19">
        <v>1.1000000000000001</v>
      </c>
      <c r="E27" s="19">
        <v>5.35</v>
      </c>
      <c r="F27" s="19">
        <v>4.4000000000000004</v>
      </c>
    </row>
    <row r="28" spans="1:7" ht="16.5" customHeight="1" x14ac:dyDescent="0.3">
      <c r="A28" s="17">
        <v>5</v>
      </c>
      <c r="B28" s="18">
        <v>65180573</v>
      </c>
      <c r="C28" s="18">
        <v>6179.2</v>
      </c>
      <c r="D28" s="19">
        <v>1.2</v>
      </c>
      <c r="E28" s="19">
        <v>5.37</v>
      </c>
      <c r="F28" s="19">
        <v>4.4000000000000004</v>
      </c>
    </row>
    <row r="29" spans="1:7" ht="16.5" customHeight="1" x14ac:dyDescent="0.3">
      <c r="A29" s="17">
        <v>6</v>
      </c>
      <c r="B29" s="21">
        <v>65458651</v>
      </c>
      <c r="C29" s="21">
        <v>6182.8</v>
      </c>
      <c r="D29" s="22">
        <v>1.1000000000000001</v>
      </c>
      <c r="E29" s="22">
        <v>5.39</v>
      </c>
      <c r="F29" s="22">
        <v>4.4000000000000004</v>
      </c>
    </row>
    <row r="30" spans="1:7" ht="16.5" customHeight="1" x14ac:dyDescent="0.3">
      <c r="A30" s="23" t="s">
        <v>18</v>
      </c>
      <c r="B30" s="24">
        <f>AVERAGE(B24:B29)</f>
        <v>65369997.333333336</v>
      </c>
      <c r="C30" s="25">
        <f>AVERAGE(C24:C29)</f>
        <v>6191.7666666666673</v>
      </c>
      <c r="D30" s="26">
        <f>AVERAGE(D24:D29)</f>
        <v>1.1166666666666669</v>
      </c>
      <c r="E30" s="26">
        <v>5.37</v>
      </c>
      <c r="F30" s="26">
        <f>AVERAGE(F24:F29)</f>
        <v>4.3999999999999995</v>
      </c>
    </row>
    <row r="31" spans="1:7" ht="16.5" customHeight="1" x14ac:dyDescent="0.3">
      <c r="A31" s="27" t="s">
        <v>19</v>
      </c>
      <c r="B31" s="28">
        <f>(STDEV(B24:B29)/B30)</f>
        <v>1.735487886690321E-3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3"/>
      <c r="F32" s="35"/>
    </row>
    <row r="33" spans="1:7" s="2" customFormat="1" ht="15.75" customHeight="1" x14ac:dyDescent="0.25">
      <c r="A33" s="10"/>
      <c r="B33" s="10"/>
      <c r="C33" s="10"/>
      <c r="D33" s="10"/>
      <c r="E33" s="72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/>
      <c r="C37" s="10"/>
      <c r="D37" s="10"/>
      <c r="E37" s="72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2"/>
      <c r="F39" s="10"/>
    </row>
    <row r="40" spans="1:7" ht="16.5" customHeight="1" x14ac:dyDescent="0.3">
      <c r="A40" s="11" t="s">
        <v>6</v>
      </c>
      <c r="B40" s="12"/>
      <c r="C40" s="10"/>
      <c r="D40" s="10"/>
      <c r="E40" s="72"/>
      <c r="F40" s="10"/>
    </row>
    <row r="41" spans="1:7" ht="16.5" customHeight="1" x14ac:dyDescent="0.3">
      <c r="A41" s="7" t="s">
        <v>8</v>
      </c>
      <c r="B41" s="12"/>
      <c r="C41" s="10"/>
      <c r="D41" s="10"/>
      <c r="E41" s="72"/>
      <c r="F41" s="10"/>
    </row>
    <row r="42" spans="1:7" ht="16.5" customHeight="1" x14ac:dyDescent="0.3">
      <c r="A42" s="7" t="s">
        <v>10</v>
      </c>
      <c r="B42" s="13"/>
      <c r="C42" s="10"/>
      <c r="D42" s="10"/>
      <c r="E42" s="72"/>
      <c r="F42" s="10"/>
    </row>
    <row r="43" spans="1:7" ht="15.75" customHeight="1" x14ac:dyDescent="0.25">
      <c r="A43" s="10"/>
      <c r="B43" s="10"/>
      <c r="C43" s="10"/>
      <c r="D43" s="10"/>
      <c r="E43" s="72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132</v>
      </c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3"/>
      <c r="F53" s="35"/>
    </row>
    <row r="54" spans="1:8" s="2" customFormat="1" ht="15.75" customHeight="1" x14ac:dyDescent="0.25">
      <c r="A54" s="10"/>
      <c r="B54" s="10"/>
      <c r="C54" s="10"/>
      <c r="D54" s="10"/>
      <c r="E54" s="72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847"/>
      <c r="G58" s="44"/>
      <c r="H58" s="44"/>
    </row>
    <row r="59" spans="1:8" ht="15" customHeight="1" x14ac:dyDescent="0.3">
      <c r="B59" s="850" t="s">
        <v>26</v>
      </c>
      <c r="C59" s="850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8" t="s">
        <v>137</v>
      </c>
      <c r="C60" s="48"/>
      <c r="F60" s="848">
        <v>43070</v>
      </c>
      <c r="G60" s="2"/>
      <c r="H60" s="49"/>
    </row>
    <row r="61" spans="1:8" ht="15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31" sqref="A31"/>
    </sheetView>
  </sheetViews>
  <sheetFormatPr defaultRowHeight="13.5" x14ac:dyDescent="0.25"/>
  <cols>
    <col min="1" max="1" width="27.5703125" style="781" customWidth="1"/>
    <col min="2" max="2" width="20.42578125" style="781" customWidth="1"/>
    <col min="3" max="3" width="31.85546875" style="781" customWidth="1"/>
    <col min="4" max="4" width="25.85546875" style="781" customWidth="1"/>
    <col min="5" max="5" width="25.7109375" style="781" customWidth="1"/>
    <col min="6" max="6" width="23.140625" style="781" customWidth="1"/>
    <col min="7" max="7" width="28.42578125" style="781" customWidth="1"/>
    <col min="8" max="8" width="21.5703125" style="781" customWidth="1"/>
    <col min="9" max="9" width="9.140625" style="78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49" t="s">
        <v>0</v>
      </c>
      <c r="B15" s="849"/>
      <c r="C15" s="849"/>
      <c r="D15" s="849"/>
      <c r="E15" s="84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99.09</v>
      </c>
      <c r="C19" s="72"/>
      <c r="D19" s="72"/>
      <c r="E19" s="72"/>
    </row>
    <row r="20" spans="1:5" ht="16.5" customHeight="1" x14ac:dyDescent="0.3">
      <c r="A20" s="8" t="s">
        <v>8</v>
      </c>
      <c r="B20" s="12">
        <v>12.15</v>
      </c>
      <c r="C20" s="72"/>
      <c r="D20" s="72"/>
      <c r="E20" s="72"/>
    </row>
    <row r="21" spans="1:5" ht="16.5" customHeight="1" x14ac:dyDescent="0.3">
      <c r="A21" s="8" t="s">
        <v>10</v>
      </c>
      <c r="B21" s="13">
        <f>12.15/100*2/100</f>
        <v>2.4299999999999999E-3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1223047</v>
      </c>
      <c r="C24" s="18">
        <v>8652.2999999999993</v>
      </c>
      <c r="D24" s="19">
        <v>1</v>
      </c>
      <c r="E24" s="20">
        <v>2.6</v>
      </c>
    </row>
    <row r="25" spans="1:5" ht="16.5" customHeight="1" x14ac:dyDescent="0.3">
      <c r="A25" s="17">
        <v>2</v>
      </c>
      <c r="B25" s="18">
        <v>1223349</v>
      </c>
      <c r="C25" s="18">
        <v>8671.2999999999993</v>
      </c>
      <c r="D25" s="19">
        <v>1</v>
      </c>
      <c r="E25" s="19">
        <v>2.7</v>
      </c>
    </row>
    <row r="26" spans="1:5" ht="16.5" customHeight="1" x14ac:dyDescent="0.3">
      <c r="A26" s="17">
        <v>3</v>
      </c>
      <c r="B26" s="18">
        <v>1222151</v>
      </c>
      <c r="C26" s="18">
        <v>8742.2000000000007</v>
      </c>
      <c r="D26" s="19">
        <v>1</v>
      </c>
      <c r="E26" s="19">
        <v>2.7</v>
      </c>
    </row>
    <row r="27" spans="1:5" ht="16.5" customHeight="1" x14ac:dyDescent="0.3">
      <c r="A27" s="17">
        <v>4</v>
      </c>
      <c r="B27" s="18">
        <v>1220594</v>
      </c>
      <c r="C27" s="18">
        <v>8704</v>
      </c>
      <c r="D27" s="19">
        <v>1</v>
      </c>
      <c r="E27" s="19">
        <v>2.7</v>
      </c>
    </row>
    <row r="28" spans="1:5" ht="16.5" customHeight="1" x14ac:dyDescent="0.3">
      <c r="A28" s="17">
        <v>5</v>
      </c>
      <c r="B28" s="18">
        <v>1216003</v>
      </c>
      <c r="C28" s="18">
        <v>8746.5</v>
      </c>
      <c r="D28" s="19">
        <v>1</v>
      </c>
      <c r="E28" s="19">
        <v>2.7</v>
      </c>
    </row>
    <row r="29" spans="1:5" ht="16.5" customHeight="1" x14ac:dyDescent="0.3">
      <c r="A29" s="17">
        <v>6</v>
      </c>
      <c r="B29" s="21">
        <v>1219471</v>
      </c>
      <c r="C29" s="21">
        <v>8680.6</v>
      </c>
      <c r="D29" s="22">
        <v>1</v>
      </c>
      <c r="E29" s="22">
        <v>2.7</v>
      </c>
    </row>
    <row r="30" spans="1:5" ht="16.5" customHeight="1" x14ac:dyDescent="0.3">
      <c r="A30" s="23" t="s">
        <v>18</v>
      </c>
      <c r="B30" s="24">
        <f>AVERAGE(B24:B29)</f>
        <v>1220769.1666666667</v>
      </c>
      <c r="C30" s="25">
        <f>AVERAGE(C24:C29)</f>
        <v>8699.4833333333336</v>
      </c>
      <c r="D30" s="26">
        <f>AVERAGE(D24:D29)</f>
        <v>1</v>
      </c>
      <c r="E30" s="26">
        <f>AVERAGE(E24:E29)</f>
        <v>2.6833333333333331</v>
      </c>
    </row>
    <row r="31" spans="1:5" ht="16.5" customHeight="1" x14ac:dyDescent="0.3">
      <c r="A31" s="27" t="s">
        <v>19</v>
      </c>
      <c r="B31" s="28">
        <f>(STDEV(B24:B29)/B30)</f>
        <v>2.2637702709288905E-3</v>
      </c>
      <c r="C31" s="29"/>
      <c r="D31" s="29"/>
      <c r="E31" s="30"/>
    </row>
    <row r="32" spans="1:5" s="78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781" customFormat="1" ht="15.75" customHeight="1" x14ac:dyDescent="0.25">
      <c r="A33" s="72"/>
      <c r="B33" s="72"/>
      <c r="C33" s="72"/>
      <c r="D33" s="72"/>
      <c r="E33" s="72"/>
    </row>
    <row r="34" spans="1:5" s="78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81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781" customFormat="1" ht="15.75" customHeight="1" x14ac:dyDescent="0.25">
      <c r="A54" s="72"/>
      <c r="B54" s="72"/>
      <c r="C54" s="72"/>
      <c r="D54" s="72"/>
      <c r="E54" s="72"/>
    </row>
    <row r="55" spans="1:7" s="78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711"/>
      <c r="D58" s="43"/>
      <c r="F58" s="44"/>
      <c r="G58" s="44"/>
    </row>
    <row r="59" spans="1:7" ht="15" customHeight="1" x14ac:dyDescent="0.3">
      <c r="B59" s="850" t="s">
        <v>26</v>
      </c>
      <c r="C59" s="850"/>
      <c r="E59" s="846" t="s">
        <v>27</v>
      </c>
      <c r="F59" s="46"/>
      <c r="G59" s="846" t="s">
        <v>28</v>
      </c>
    </row>
    <row r="60" spans="1:7" ht="15" customHeight="1" x14ac:dyDescent="0.3">
      <c r="A60" s="47" t="s">
        <v>29</v>
      </c>
      <c r="B60" s="49" t="s">
        <v>137</v>
      </c>
      <c r="C60" s="49"/>
      <c r="E60" s="848">
        <v>43070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30" sqref="B30"/>
    </sheetView>
  </sheetViews>
  <sheetFormatPr defaultRowHeight="13.5" x14ac:dyDescent="0.25"/>
  <cols>
    <col min="1" max="1" width="27.5703125" style="781" customWidth="1"/>
    <col min="2" max="2" width="20.42578125" style="781" customWidth="1"/>
    <col min="3" max="3" width="31.85546875" style="781" customWidth="1"/>
    <col min="4" max="5" width="25.85546875" style="781" customWidth="1"/>
    <col min="6" max="6" width="25.7109375" style="781" customWidth="1"/>
    <col min="7" max="7" width="23.140625" style="781" customWidth="1"/>
    <col min="8" max="8" width="28.42578125" style="781" customWidth="1"/>
    <col min="9" max="9" width="21.5703125" style="781" customWidth="1"/>
    <col min="10" max="10" width="9.140625" style="781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849" t="s">
        <v>0</v>
      </c>
      <c r="B15" s="849"/>
      <c r="C15" s="849"/>
      <c r="D15" s="849"/>
      <c r="E15" s="849"/>
      <c r="F15" s="849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8" t="s">
        <v>134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99.01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19.32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v>3.8640000000000001E-4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132</v>
      </c>
      <c r="F23" s="16" t="s">
        <v>17</v>
      </c>
    </row>
    <row r="24" spans="1:6" ht="16.5" customHeight="1" x14ac:dyDescent="0.3">
      <c r="A24" s="17">
        <v>1</v>
      </c>
      <c r="B24" s="18">
        <v>258808</v>
      </c>
      <c r="C24" s="18">
        <v>6370.1</v>
      </c>
      <c r="D24" s="19">
        <v>1.2</v>
      </c>
      <c r="E24" s="19">
        <v>4.75</v>
      </c>
      <c r="F24" s="20">
        <v>3.3</v>
      </c>
    </row>
    <row r="25" spans="1:6" ht="16.5" customHeight="1" x14ac:dyDescent="0.3">
      <c r="A25" s="17">
        <v>2</v>
      </c>
      <c r="B25" s="18">
        <v>261016</v>
      </c>
      <c r="C25" s="18">
        <v>6326.2</v>
      </c>
      <c r="D25" s="19">
        <v>1.2</v>
      </c>
      <c r="E25" s="19">
        <v>4.7</v>
      </c>
      <c r="F25" s="19">
        <v>3.3</v>
      </c>
    </row>
    <row r="26" spans="1:6" ht="16.5" customHeight="1" x14ac:dyDescent="0.3">
      <c r="A26" s="17">
        <v>3</v>
      </c>
      <c r="B26" s="18">
        <v>261495</v>
      </c>
      <c r="C26" s="18">
        <v>6365.9</v>
      </c>
      <c r="D26" s="19">
        <v>1.2</v>
      </c>
      <c r="E26" s="19">
        <v>4.71</v>
      </c>
      <c r="F26" s="19">
        <v>3.3</v>
      </c>
    </row>
    <row r="27" spans="1:6" ht="16.5" customHeight="1" x14ac:dyDescent="0.3">
      <c r="A27" s="17">
        <v>4</v>
      </c>
      <c r="B27" s="18">
        <v>260600</v>
      </c>
      <c r="C27" s="18">
        <v>6371.4</v>
      </c>
      <c r="D27" s="19">
        <v>1.2</v>
      </c>
      <c r="E27" s="19">
        <v>4.71</v>
      </c>
      <c r="F27" s="19">
        <v>3.3</v>
      </c>
    </row>
    <row r="28" spans="1:6" ht="16.5" customHeight="1" x14ac:dyDescent="0.3">
      <c r="A28" s="17">
        <v>5</v>
      </c>
      <c r="B28" s="18">
        <v>257482</v>
      </c>
      <c r="C28" s="18">
        <v>6428.9</v>
      </c>
      <c r="D28" s="19">
        <v>1.2</v>
      </c>
      <c r="E28" s="19">
        <v>4.7</v>
      </c>
      <c r="F28" s="19">
        <v>3.3</v>
      </c>
    </row>
    <row r="29" spans="1:6" ht="16.5" customHeight="1" x14ac:dyDescent="0.3">
      <c r="A29" s="17">
        <v>6</v>
      </c>
      <c r="B29" s="21">
        <v>256255</v>
      </c>
      <c r="C29" s="21">
        <v>6401.5</v>
      </c>
      <c r="D29" s="22">
        <v>1.3</v>
      </c>
      <c r="E29" s="22">
        <v>4.7</v>
      </c>
      <c r="F29" s="22">
        <v>3.3</v>
      </c>
    </row>
    <row r="30" spans="1:6" ht="16.5" customHeight="1" x14ac:dyDescent="0.3">
      <c r="A30" s="23" t="s">
        <v>18</v>
      </c>
      <c r="B30" s="24">
        <f>AVERAGE(B24:B29)</f>
        <v>259276</v>
      </c>
      <c r="C30" s="25">
        <f>AVERAGE(C24:C29)</f>
        <v>6377.333333333333</v>
      </c>
      <c r="D30" s="26">
        <f>AVERAGE(D24:D29)</f>
        <v>1.2166666666666666</v>
      </c>
      <c r="E30" s="26">
        <v>4.71</v>
      </c>
      <c r="F30" s="26">
        <f>AVERAGE(F24:F29)</f>
        <v>3.3000000000000003</v>
      </c>
    </row>
    <row r="31" spans="1:6" ht="16.5" customHeight="1" x14ac:dyDescent="0.3">
      <c r="A31" s="27" t="s">
        <v>19</v>
      </c>
      <c r="B31" s="28">
        <f>(STDEV(B24:B29)/B30)</f>
        <v>8.1394968103418452E-3</v>
      </c>
      <c r="C31" s="29"/>
      <c r="D31" s="29"/>
      <c r="E31" s="29"/>
      <c r="F31" s="30"/>
    </row>
    <row r="32" spans="1:6" s="78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781" customFormat="1" ht="15.75" customHeight="1" x14ac:dyDescent="0.25">
      <c r="A33" s="72"/>
      <c r="B33" s="72"/>
      <c r="C33" s="72"/>
      <c r="D33" s="72"/>
      <c r="E33" s="72"/>
      <c r="F33" s="72"/>
    </row>
    <row r="34" spans="1:6" s="781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144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/>
      <c r="C39" s="72"/>
      <c r="D39" s="72"/>
      <c r="E39" s="72"/>
      <c r="F39" s="72"/>
    </row>
    <row r="40" spans="1:6" ht="16.5" customHeight="1" x14ac:dyDescent="0.3">
      <c r="A40" s="75" t="s">
        <v>6</v>
      </c>
      <c r="B40" s="12"/>
      <c r="C40" s="72"/>
      <c r="D40" s="72"/>
      <c r="E40" s="72"/>
      <c r="F40" s="72"/>
    </row>
    <row r="41" spans="1:6" ht="16.5" customHeight="1" x14ac:dyDescent="0.3">
      <c r="A41" s="8" t="s">
        <v>8</v>
      </c>
      <c r="B41" s="12"/>
      <c r="C41" s="72"/>
      <c r="D41" s="72"/>
      <c r="E41" s="72"/>
      <c r="F41" s="72"/>
    </row>
    <row r="42" spans="1:6" ht="16.5" customHeight="1" x14ac:dyDescent="0.3">
      <c r="A42" s="8" t="s">
        <v>10</v>
      </c>
      <c r="B42" s="13"/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132</v>
      </c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781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  <c r="F53" s="35"/>
    </row>
    <row r="54" spans="1:8" s="781" customFormat="1" ht="15.75" customHeight="1" x14ac:dyDescent="0.25">
      <c r="A54" s="72"/>
      <c r="B54" s="72"/>
      <c r="C54" s="72"/>
      <c r="D54" s="72"/>
      <c r="E54" s="72"/>
      <c r="F54" s="72"/>
    </row>
    <row r="55" spans="1:8" s="781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711"/>
      <c r="D58" s="43"/>
      <c r="E58" s="847"/>
      <c r="G58" s="44"/>
      <c r="H58" s="44"/>
    </row>
    <row r="59" spans="1:8" ht="15" customHeight="1" x14ac:dyDescent="0.3">
      <c r="B59" s="850" t="s">
        <v>26</v>
      </c>
      <c r="C59" s="850"/>
      <c r="F59" s="846" t="s">
        <v>27</v>
      </c>
      <c r="G59" s="46"/>
      <c r="H59" s="846" t="s">
        <v>28</v>
      </c>
    </row>
    <row r="60" spans="1:8" ht="15" customHeight="1" x14ac:dyDescent="0.3">
      <c r="A60" s="47" t="s">
        <v>29</v>
      </c>
      <c r="B60" s="49" t="s">
        <v>137</v>
      </c>
      <c r="C60" s="49"/>
      <c r="F60" s="848">
        <v>43070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40" sqref="C40"/>
    </sheetView>
  </sheetViews>
  <sheetFormatPr defaultRowHeight="13.5" x14ac:dyDescent="0.25"/>
  <cols>
    <col min="1" max="1" width="27.5703125" style="781" customWidth="1"/>
    <col min="2" max="2" width="20.42578125" style="781" customWidth="1"/>
    <col min="3" max="3" width="31.85546875" style="781" customWidth="1"/>
    <col min="4" max="5" width="25.85546875" style="781" customWidth="1"/>
    <col min="6" max="6" width="25.7109375" style="781" customWidth="1"/>
    <col min="7" max="7" width="23.140625" style="781" customWidth="1"/>
    <col min="8" max="8" width="28.42578125" style="781" customWidth="1"/>
    <col min="9" max="9" width="21.5703125" style="781" customWidth="1"/>
    <col min="10" max="10" width="9.140625" style="781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849" t="s">
        <v>0</v>
      </c>
      <c r="B15" s="849"/>
      <c r="C15" s="849"/>
      <c r="D15" s="849"/>
      <c r="E15" s="849"/>
      <c r="F15" s="849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8" t="s">
        <v>135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99.3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29.57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29.57/100*2/100</f>
        <v>5.914E-3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136</v>
      </c>
      <c r="F23" s="16" t="s">
        <v>17</v>
      </c>
    </row>
    <row r="24" spans="1:6" ht="16.5" customHeight="1" x14ac:dyDescent="0.3">
      <c r="A24" s="17">
        <v>1</v>
      </c>
      <c r="B24" s="18">
        <v>8874240</v>
      </c>
      <c r="C24" s="18">
        <v>6789.2</v>
      </c>
      <c r="D24" s="19">
        <v>1.2</v>
      </c>
      <c r="E24" s="19">
        <v>2.9</v>
      </c>
      <c r="F24" s="20">
        <v>5</v>
      </c>
    </row>
    <row r="25" spans="1:6" ht="16.5" customHeight="1" x14ac:dyDescent="0.3">
      <c r="A25" s="17">
        <v>2</v>
      </c>
      <c r="B25" s="18">
        <v>8900462</v>
      </c>
      <c r="C25" s="18">
        <v>6794.8</v>
      </c>
      <c r="D25" s="19">
        <v>1.2</v>
      </c>
      <c r="E25" s="19">
        <v>2.9</v>
      </c>
      <c r="F25" s="19">
        <v>5</v>
      </c>
    </row>
    <row r="26" spans="1:6" ht="16.5" customHeight="1" x14ac:dyDescent="0.3">
      <c r="A26" s="17">
        <v>3</v>
      </c>
      <c r="B26" s="18">
        <v>8960210</v>
      </c>
      <c r="C26" s="18">
        <v>6822.2</v>
      </c>
      <c r="D26" s="19">
        <v>1.1000000000000001</v>
      </c>
      <c r="E26" s="19">
        <v>2.9</v>
      </c>
      <c r="F26" s="19">
        <v>5</v>
      </c>
    </row>
    <row r="27" spans="1:6" ht="16.5" customHeight="1" x14ac:dyDescent="0.3">
      <c r="A27" s="17">
        <v>4</v>
      </c>
      <c r="B27" s="18">
        <v>8934404</v>
      </c>
      <c r="C27" s="18">
        <v>6783.6</v>
      </c>
      <c r="D27" s="19">
        <v>1.2</v>
      </c>
      <c r="E27" s="19">
        <v>2.9</v>
      </c>
      <c r="F27" s="19">
        <v>5</v>
      </c>
    </row>
    <row r="28" spans="1:6" ht="16.5" customHeight="1" x14ac:dyDescent="0.3">
      <c r="A28" s="17">
        <v>5</v>
      </c>
      <c r="B28" s="18">
        <v>8856468</v>
      </c>
      <c r="C28" s="18">
        <v>6831.7</v>
      </c>
      <c r="D28" s="19">
        <v>1.2</v>
      </c>
      <c r="E28" s="19">
        <v>2.90245</v>
      </c>
      <c r="F28" s="19">
        <v>5</v>
      </c>
    </row>
    <row r="29" spans="1:6" ht="16.5" customHeight="1" x14ac:dyDescent="0.3">
      <c r="A29" s="17">
        <v>6</v>
      </c>
      <c r="B29" s="21">
        <v>8852587</v>
      </c>
      <c r="C29" s="21">
        <v>6856.2</v>
      </c>
      <c r="D29" s="22">
        <v>1.1000000000000001</v>
      </c>
      <c r="E29" s="22">
        <v>2.91</v>
      </c>
      <c r="F29" s="22">
        <v>5</v>
      </c>
    </row>
    <row r="30" spans="1:6" ht="16.5" customHeight="1" x14ac:dyDescent="0.3">
      <c r="A30" s="23" t="s">
        <v>18</v>
      </c>
      <c r="B30" s="24">
        <f>AVERAGE(B24:B29)</f>
        <v>8896395.166666666</v>
      </c>
      <c r="C30" s="25">
        <f>AVERAGE(C24:C29)</f>
        <v>6812.95</v>
      </c>
      <c r="D30" s="26">
        <f>AVERAGE(D24:D29)</f>
        <v>1.1666666666666667</v>
      </c>
      <c r="E30" s="26">
        <v>2.9</v>
      </c>
      <c r="F30" s="26">
        <f>AVERAGE(F24:F29)</f>
        <v>5</v>
      </c>
    </row>
    <row r="31" spans="1:6" ht="16.5" customHeight="1" x14ac:dyDescent="0.3">
      <c r="A31" s="27" t="s">
        <v>19</v>
      </c>
      <c r="B31" s="28">
        <f>(STDEV(B24:B29)/B30)</f>
        <v>4.9093435194872319E-3</v>
      </c>
      <c r="C31" s="29"/>
      <c r="D31" s="29"/>
      <c r="E31" s="29"/>
      <c r="F31" s="30"/>
    </row>
    <row r="32" spans="1:6" s="78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781" customFormat="1" ht="15.75" customHeight="1" x14ac:dyDescent="0.25">
      <c r="A33" s="72"/>
      <c r="B33" s="72"/>
      <c r="C33" s="72"/>
      <c r="D33" s="72"/>
      <c r="E33" s="72"/>
      <c r="F33" s="72"/>
    </row>
    <row r="34" spans="1:6" s="781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23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/>
      <c r="C39" s="72"/>
      <c r="D39" s="72"/>
      <c r="E39" s="72"/>
      <c r="F39" s="72"/>
    </row>
    <row r="40" spans="1:6" ht="16.5" customHeight="1" x14ac:dyDescent="0.3">
      <c r="A40" s="75" t="s">
        <v>6</v>
      </c>
      <c r="B40" s="12"/>
      <c r="C40" s="72"/>
      <c r="D40" s="72"/>
      <c r="E40" s="72"/>
      <c r="F40" s="72"/>
    </row>
    <row r="41" spans="1:6" ht="16.5" customHeight="1" x14ac:dyDescent="0.3">
      <c r="A41" s="8" t="s">
        <v>8</v>
      </c>
      <c r="B41" s="12"/>
      <c r="C41" s="72"/>
      <c r="D41" s="72"/>
      <c r="E41" s="72"/>
      <c r="F41" s="72"/>
    </row>
    <row r="42" spans="1:6" ht="16.5" customHeight="1" x14ac:dyDescent="0.3">
      <c r="A42" s="8" t="s">
        <v>10</v>
      </c>
      <c r="B42" s="13"/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136</v>
      </c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781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  <c r="F53" s="35"/>
    </row>
    <row r="54" spans="1:8" s="781" customFormat="1" ht="15.75" customHeight="1" x14ac:dyDescent="0.25">
      <c r="A54" s="72"/>
      <c r="B54" s="72"/>
      <c r="C54" s="72"/>
      <c r="D54" s="72"/>
      <c r="E54" s="72"/>
      <c r="F54" s="72"/>
    </row>
    <row r="55" spans="1:8" s="781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711"/>
      <c r="D58" s="43"/>
      <c r="E58" s="847"/>
      <c r="G58" s="44"/>
      <c r="H58" s="44"/>
    </row>
    <row r="59" spans="1:8" ht="15" customHeight="1" x14ac:dyDescent="0.3">
      <c r="B59" s="850" t="s">
        <v>26</v>
      </c>
      <c r="C59" s="850"/>
      <c r="F59" s="846" t="s">
        <v>27</v>
      </c>
      <c r="G59" s="46"/>
      <c r="H59" s="846" t="s">
        <v>28</v>
      </c>
    </row>
    <row r="60" spans="1:8" ht="15" customHeight="1" x14ac:dyDescent="0.3">
      <c r="A60" s="47" t="s">
        <v>29</v>
      </c>
      <c r="B60" s="49" t="s">
        <v>137</v>
      </c>
      <c r="C60" s="49"/>
      <c r="F60" s="848">
        <v>43070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3" workbookViewId="0">
      <selection activeCell="B28" sqref="B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54" t="s">
        <v>31</v>
      </c>
      <c r="B11" s="855"/>
      <c r="C11" s="855"/>
      <c r="D11" s="855"/>
      <c r="E11" s="855"/>
      <c r="F11" s="856"/>
      <c r="G11" s="91"/>
    </row>
    <row r="12" spans="1:7" ht="16.5" customHeight="1" x14ac:dyDescent="0.3">
      <c r="A12" s="853" t="s">
        <v>32</v>
      </c>
      <c r="B12" s="853"/>
      <c r="C12" s="853"/>
      <c r="D12" s="853"/>
      <c r="E12" s="853"/>
      <c r="F12" s="853"/>
      <c r="G12" s="90"/>
    </row>
    <row r="14" spans="1:7" ht="16.5" customHeight="1" x14ac:dyDescent="0.3">
      <c r="A14" s="858" t="s">
        <v>33</v>
      </c>
      <c r="B14" s="858"/>
      <c r="C14" s="60" t="s">
        <v>5</v>
      </c>
    </row>
    <row r="15" spans="1:7" ht="16.5" customHeight="1" x14ac:dyDescent="0.3">
      <c r="A15" s="858" t="s">
        <v>34</v>
      </c>
      <c r="B15" s="858"/>
      <c r="C15" s="60" t="s">
        <v>7</v>
      </c>
    </row>
    <row r="16" spans="1:7" ht="16.5" customHeight="1" x14ac:dyDescent="0.3">
      <c r="A16" s="858" t="s">
        <v>35</v>
      </c>
      <c r="B16" s="858"/>
      <c r="C16" s="60" t="s">
        <v>9</v>
      </c>
    </row>
    <row r="17" spans="1:5" ht="16.5" customHeight="1" x14ac:dyDescent="0.3">
      <c r="A17" s="858" t="s">
        <v>36</v>
      </c>
      <c r="B17" s="858"/>
      <c r="C17" s="60" t="s">
        <v>11</v>
      </c>
    </row>
    <row r="18" spans="1:5" ht="16.5" customHeight="1" x14ac:dyDescent="0.3">
      <c r="A18" s="858" t="s">
        <v>37</v>
      </c>
      <c r="B18" s="858"/>
      <c r="C18" s="97" t="s">
        <v>12</v>
      </c>
    </row>
    <row r="19" spans="1:5" ht="16.5" customHeight="1" x14ac:dyDescent="0.3">
      <c r="A19" s="858" t="s">
        <v>38</v>
      </c>
      <c r="B19" s="85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853" t="s">
        <v>1</v>
      </c>
      <c r="B21" s="853"/>
      <c r="C21" s="59" t="s">
        <v>39</v>
      </c>
      <c r="D21" s="66"/>
    </row>
    <row r="22" spans="1:5" ht="15.75" customHeight="1" x14ac:dyDescent="0.3">
      <c r="A22" s="857"/>
      <c r="B22" s="857"/>
      <c r="C22" s="57"/>
      <c r="D22" s="857"/>
      <c r="E22" s="85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627.73</v>
      </c>
      <c r="D24" s="87">
        <f t="shared" ref="D24:D43" si="0">(C24-$C$46)/$C$46</f>
        <v>-1.0363335532595937E-2</v>
      </c>
      <c r="E24" s="53"/>
    </row>
    <row r="25" spans="1:5" ht="15.75" customHeight="1" x14ac:dyDescent="0.3">
      <c r="C25" s="95">
        <v>631.39</v>
      </c>
      <c r="D25" s="88">
        <f t="shared" si="0"/>
        <v>-4.5932270592862869E-3</v>
      </c>
      <c r="E25" s="53"/>
    </row>
    <row r="26" spans="1:5" ht="15.75" customHeight="1" x14ac:dyDescent="0.3">
      <c r="C26" s="95">
        <v>632.82000000000005</v>
      </c>
      <c r="D26" s="88">
        <f t="shared" si="0"/>
        <v>-2.3387857705340354E-3</v>
      </c>
      <c r="E26" s="53"/>
    </row>
    <row r="27" spans="1:5" ht="15.75" customHeight="1" x14ac:dyDescent="0.3">
      <c r="C27" s="95">
        <v>641.22</v>
      </c>
      <c r="D27" s="88">
        <f t="shared" si="0"/>
        <v>1.090408613542262E-2</v>
      </c>
      <c r="E27" s="53"/>
    </row>
    <row r="28" spans="1:5" ht="15.75" customHeight="1" x14ac:dyDescent="0.3">
      <c r="C28" s="95">
        <v>632.92999999999995</v>
      </c>
      <c r="D28" s="88">
        <f t="shared" si="0"/>
        <v>-2.1653672098609507E-3</v>
      </c>
      <c r="E28" s="53"/>
    </row>
    <row r="29" spans="1:5" ht="15.75" customHeight="1" x14ac:dyDescent="0.3">
      <c r="C29" s="95">
        <v>632.83000000000004</v>
      </c>
      <c r="D29" s="88">
        <f t="shared" si="0"/>
        <v>-2.3230204468364822E-3</v>
      </c>
      <c r="E29" s="53"/>
    </row>
    <row r="30" spans="1:5" ht="15.75" customHeight="1" x14ac:dyDescent="0.3">
      <c r="C30" s="95">
        <v>638.05999999999995</v>
      </c>
      <c r="D30" s="88">
        <f t="shared" si="0"/>
        <v>5.9222438469911645E-3</v>
      </c>
      <c r="E30" s="53"/>
    </row>
    <row r="31" spans="1:5" ht="15.75" customHeight="1" x14ac:dyDescent="0.3">
      <c r="C31" s="95">
        <v>641.1</v>
      </c>
      <c r="D31" s="88">
        <f t="shared" si="0"/>
        <v>1.0714902251051803E-2</v>
      </c>
      <c r="E31" s="53"/>
    </row>
    <row r="32" spans="1:5" ht="15.75" customHeight="1" x14ac:dyDescent="0.3">
      <c r="C32" s="95">
        <v>632.76</v>
      </c>
      <c r="D32" s="88">
        <f t="shared" si="0"/>
        <v>-2.4333777127195336E-3</v>
      </c>
      <c r="E32" s="53"/>
    </row>
    <row r="33" spans="1:7" ht="15.75" customHeight="1" x14ac:dyDescent="0.3">
      <c r="C33" s="95">
        <v>627.54</v>
      </c>
      <c r="D33" s="88">
        <f t="shared" si="0"/>
        <v>-1.0662876682849806E-2</v>
      </c>
      <c r="E33" s="53"/>
    </row>
    <row r="34" spans="1:7" ht="15.75" customHeight="1" x14ac:dyDescent="0.3">
      <c r="C34" s="95">
        <v>637.5</v>
      </c>
      <c r="D34" s="88">
        <f t="shared" si="0"/>
        <v>5.0393857199274713E-3</v>
      </c>
      <c r="E34" s="53"/>
    </row>
    <row r="35" spans="1:7" ht="15.75" customHeight="1" x14ac:dyDescent="0.3">
      <c r="C35" s="95">
        <v>632.71</v>
      </c>
      <c r="D35" s="88">
        <f t="shared" si="0"/>
        <v>-2.5122043312072991E-3</v>
      </c>
      <c r="E35" s="53"/>
    </row>
    <row r="36" spans="1:7" ht="15.75" customHeight="1" x14ac:dyDescent="0.3">
      <c r="C36" s="95">
        <v>630.70000000000005</v>
      </c>
      <c r="D36" s="88">
        <f t="shared" si="0"/>
        <v>-5.6810343944183501E-3</v>
      </c>
      <c r="E36" s="53"/>
    </row>
    <row r="37" spans="1:7" ht="15.75" customHeight="1" x14ac:dyDescent="0.3">
      <c r="C37" s="95">
        <v>628.9</v>
      </c>
      <c r="D37" s="88">
        <f t="shared" si="0"/>
        <v>-8.5187926599806056E-3</v>
      </c>
      <c r="E37" s="53"/>
    </row>
    <row r="38" spans="1:7" ht="15.75" customHeight="1" x14ac:dyDescent="0.3">
      <c r="C38" s="95">
        <v>646.07000000000005</v>
      </c>
      <c r="D38" s="88">
        <f t="shared" si="0"/>
        <v>1.855026812874289E-2</v>
      </c>
      <c r="E38" s="53"/>
    </row>
    <row r="39" spans="1:7" ht="15.75" customHeight="1" x14ac:dyDescent="0.3">
      <c r="C39" s="95">
        <v>641</v>
      </c>
      <c r="D39" s="88">
        <f t="shared" si="0"/>
        <v>1.0557249014076092E-2</v>
      </c>
      <c r="E39" s="53"/>
    </row>
    <row r="40" spans="1:7" ht="15.75" customHeight="1" x14ac:dyDescent="0.3">
      <c r="C40" s="95">
        <v>627.78</v>
      </c>
      <c r="D40" s="88">
        <f t="shared" si="0"/>
        <v>-1.0284508914108172E-2</v>
      </c>
      <c r="E40" s="53"/>
    </row>
    <row r="41" spans="1:7" ht="15.75" customHeight="1" x14ac:dyDescent="0.3">
      <c r="C41" s="95">
        <v>629.05999999999995</v>
      </c>
      <c r="D41" s="88">
        <f t="shared" si="0"/>
        <v>-8.266547480819576E-3</v>
      </c>
      <c r="E41" s="53"/>
    </row>
    <row r="42" spans="1:7" ht="15.75" customHeight="1" x14ac:dyDescent="0.3">
      <c r="C42" s="95">
        <v>645.84</v>
      </c>
      <c r="D42" s="88">
        <f t="shared" si="0"/>
        <v>1.8187665683698808E-2</v>
      </c>
      <c r="E42" s="53"/>
    </row>
    <row r="43" spans="1:7" ht="16.5" customHeight="1" x14ac:dyDescent="0.3">
      <c r="C43" s="96">
        <v>628.13</v>
      </c>
      <c r="D43" s="89">
        <f t="shared" si="0"/>
        <v>-9.7327225846932739E-3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12686.07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634.30349999999999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851">
        <f>C46</f>
        <v>634.30349999999999</v>
      </c>
      <c r="C49" s="93">
        <f>-IF(C46&lt;=80,10%,IF(C46&lt;250,7.5%,5%))</f>
        <v>-0.05</v>
      </c>
      <c r="D49" s="81">
        <f>IF(C46&lt;=80,C46*0.9,IF(C46&lt;250,C46*0.925,C46*0.95))</f>
        <v>602.58832499999994</v>
      </c>
    </row>
    <row r="50" spans="1:6" ht="17.25" customHeight="1" x14ac:dyDescent="0.3">
      <c r="B50" s="852"/>
      <c r="C50" s="94">
        <f>IF(C46&lt;=80, 10%, IF(C46&lt;250, 7.5%, 5%))</f>
        <v>0.05</v>
      </c>
      <c r="D50" s="81">
        <f>IF(C46&lt;=80, C46*1.1, IF(C46&lt;250, C46*1.075, C46*1.05))</f>
        <v>666.01867500000003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4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89" t="s">
        <v>45</v>
      </c>
      <c r="B1" s="889"/>
      <c r="C1" s="889"/>
      <c r="D1" s="889"/>
      <c r="E1" s="889"/>
      <c r="F1" s="889"/>
      <c r="G1" s="889"/>
      <c r="H1" s="889"/>
      <c r="I1" s="889"/>
    </row>
    <row r="2" spans="1:9" ht="18.75" customHeight="1" x14ac:dyDescent="0.25">
      <c r="A2" s="889"/>
      <c r="B2" s="889"/>
      <c r="C2" s="889"/>
      <c r="D2" s="889"/>
      <c r="E2" s="889"/>
      <c r="F2" s="889"/>
      <c r="G2" s="889"/>
      <c r="H2" s="889"/>
      <c r="I2" s="889"/>
    </row>
    <row r="3" spans="1:9" ht="18.75" customHeight="1" x14ac:dyDescent="0.25">
      <c r="A3" s="889"/>
      <c r="B3" s="889"/>
      <c r="C3" s="889"/>
      <c r="D3" s="889"/>
      <c r="E3" s="889"/>
      <c r="F3" s="889"/>
      <c r="G3" s="889"/>
      <c r="H3" s="889"/>
      <c r="I3" s="889"/>
    </row>
    <row r="4" spans="1:9" ht="18.75" customHeight="1" x14ac:dyDescent="0.25">
      <c r="A4" s="889"/>
      <c r="B4" s="889"/>
      <c r="C4" s="889"/>
      <c r="D4" s="889"/>
      <c r="E4" s="889"/>
      <c r="F4" s="889"/>
      <c r="G4" s="889"/>
      <c r="H4" s="889"/>
      <c r="I4" s="889"/>
    </row>
    <row r="5" spans="1:9" ht="18.75" customHeight="1" x14ac:dyDescent="0.25">
      <c r="A5" s="889"/>
      <c r="B5" s="889"/>
      <c r="C5" s="889"/>
      <c r="D5" s="889"/>
      <c r="E5" s="889"/>
      <c r="F5" s="889"/>
      <c r="G5" s="889"/>
      <c r="H5" s="889"/>
      <c r="I5" s="889"/>
    </row>
    <row r="6" spans="1:9" ht="18.75" customHeight="1" x14ac:dyDescent="0.25">
      <c r="A6" s="889"/>
      <c r="B6" s="889"/>
      <c r="C6" s="889"/>
      <c r="D6" s="889"/>
      <c r="E6" s="889"/>
      <c r="F6" s="889"/>
      <c r="G6" s="889"/>
      <c r="H6" s="889"/>
      <c r="I6" s="889"/>
    </row>
    <row r="7" spans="1:9" ht="18.75" customHeight="1" x14ac:dyDescent="0.25">
      <c r="A7" s="889"/>
      <c r="B7" s="889"/>
      <c r="C7" s="889"/>
      <c r="D7" s="889"/>
      <c r="E7" s="889"/>
      <c r="F7" s="889"/>
      <c r="G7" s="889"/>
      <c r="H7" s="889"/>
      <c r="I7" s="889"/>
    </row>
    <row r="8" spans="1:9" x14ac:dyDescent="0.25">
      <c r="A8" s="890" t="s">
        <v>46</v>
      </c>
      <c r="B8" s="890"/>
      <c r="C8" s="890"/>
      <c r="D8" s="890"/>
      <c r="E8" s="890"/>
      <c r="F8" s="890"/>
      <c r="G8" s="890"/>
      <c r="H8" s="890"/>
      <c r="I8" s="890"/>
    </row>
    <row r="9" spans="1:9" x14ac:dyDescent="0.25">
      <c r="A9" s="890"/>
      <c r="B9" s="890"/>
      <c r="C9" s="890"/>
      <c r="D9" s="890"/>
      <c r="E9" s="890"/>
      <c r="F9" s="890"/>
      <c r="G9" s="890"/>
      <c r="H9" s="890"/>
      <c r="I9" s="890"/>
    </row>
    <row r="10" spans="1:9" x14ac:dyDescent="0.25">
      <c r="A10" s="890"/>
      <c r="B10" s="890"/>
      <c r="C10" s="890"/>
      <c r="D10" s="890"/>
      <c r="E10" s="890"/>
      <c r="F10" s="890"/>
      <c r="G10" s="890"/>
      <c r="H10" s="890"/>
      <c r="I10" s="890"/>
    </row>
    <row r="11" spans="1:9" x14ac:dyDescent="0.25">
      <c r="A11" s="890"/>
      <c r="B11" s="890"/>
      <c r="C11" s="890"/>
      <c r="D11" s="890"/>
      <c r="E11" s="890"/>
      <c r="F11" s="890"/>
      <c r="G11" s="890"/>
      <c r="H11" s="890"/>
      <c r="I11" s="890"/>
    </row>
    <row r="12" spans="1:9" x14ac:dyDescent="0.25">
      <c r="A12" s="890"/>
      <c r="B12" s="890"/>
      <c r="C12" s="890"/>
      <c r="D12" s="890"/>
      <c r="E12" s="890"/>
      <c r="F12" s="890"/>
      <c r="G12" s="890"/>
      <c r="H12" s="890"/>
      <c r="I12" s="890"/>
    </row>
    <row r="13" spans="1:9" x14ac:dyDescent="0.25">
      <c r="A13" s="890"/>
      <c r="B13" s="890"/>
      <c r="C13" s="890"/>
      <c r="D13" s="890"/>
      <c r="E13" s="890"/>
      <c r="F13" s="890"/>
      <c r="G13" s="890"/>
      <c r="H13" s="890"/>
      <c r="I13" s="890"/>
    </row>
    <row r="14" spans="1:9" x14ac:dyDescent="0.25">
      <c r="A14" s="890"/>
      <c r="B14" s="890"/>
      <c r="C14" s="890"/>
      <c r="D14" s="890"/>
      <c r="E14" s="890"/>
      <c r="F14" s="890"/>
      <c r="G14" s="890"/>
      <c r="H14" s="890"/>
      <c r="I14" s="890"/>
    </row>
    <row r="15" spans="1:9" ht="19.5" customHeight="1" x14ac:dyDescent="0.3">
      <c r="A15" s="98"/>
    </row>
    <row r="16" spans="1:9" ht="19.5" customHeight="1" x14ac:dyDescent="0.3">
      <c r="A16" s="862" t="s">
        <v>31</v>
      </c>
      <c r="B16" s="863"/>
      <c r="C16" s="863"/>
      <c r="D16" s="863"/>
      <c r="E16" s="863"/>
      <c r="F16" s="863"/>
      <c r="G16" s="863"/>
      <c r="H16" s="864"/>
    </row>
    <row r="17" spans="1:14" ht="20.25" customHeight="1" x14ac:dyDescent="0.25">
      <c r="A17" s="865" t="s">
        <v>47</v>
      </c>
      <c r="B17" s="865"/>
      <c r="C17" s="865"/>
      <c r="D17" s="865"/>
      <c r="E17" s="865"/>
      <c r="F17" s="865"/>
      <c r="G17" s="865"/>
      <c r="H17" s="865"/>
    </row>
    <row r="18" spans="1:14" ht="26.25" customHeight="1" x14ac:dyDescent="0.4">
      <c r="A18" s="100" t="s">
        <v>33</v>
      </c>
      <c r="B18" s="861" t="s">
        <v>5</v>
      </c>
      <c r="C18" s="861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866" t="s">
        <v>131</v>
      </c>
      <c r="C20" s="86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866" t="s">
        <v>11</v>
      </c>
      <c r="C21" s="866"/>
      <c r="D21" s="866"/>
      <c r="E21" s="866"/>
      <c r="F21" s="866"/>
      <c r="G21" s="866"/>
      <c r="H21" s="866"/>
      <c r="I21" s="104"/>
    </row>
    <row r="22" spans="1:14" ht="26.25" customHeight="1" x14ac:dyDescent="0.4">
      <c r="A22" s="100" t="s">
        <v>37</v>
      </c>
      <c r="B22" s="105">
        <v>42746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42747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861" t="s">
        <v>131</v>
      </c>
      <c r="C26" s="861"/>
    </row>
    <row r="27" spans="1:14" ht="26.25" customHeight="1" x14ac:dyDescent="0.4">
      <c r="A27" s="109" t="s">
        <v>48</v>
      </c>
      <c r="B27" s="867" t="s">
        <v>138</v>
      </c>
      <c r="C27" s="867"/>
    </row>
    <row r="28" spans="1:14" ht="27" customHeight="1" x14ac:dyDescent="0.4">
      <c r="A28" s="109" t="s">
        <v>6</v>
      </c>
      <c r="B28" s="110">
        <v>99.3</v>
      </c>
    </row>
    <row r="29" spans="1:14" s="14" customFormat="1" ht="27" customHeight="1" x14ac:dyDescent="0.4">
      <c r="A29" s="109" t="s">
        <v>49</v>
      </c>
      <c r="B29" s="111">
        <v>0</v>
      </c>
      <c r="C29" s="868" t="s">
        <v>50</v>
      </c>
      <c r="D29" s="869"/>
      <c r="E29" s="869"/>
      <c r="F29" s="869"/>
      <c r="G29" s="87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871" t="s">
        <v>53</v>
      </c>
      <c r="D31" s="872"/>
      <c r="E31" s="872"/>
      <c r="F31" s="872"/>
      <c r="G31" s="872"/>
      <c r="H31" s="87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871" t="s">
        <v>55</v>
      </c>
      <c r="D32" s="872"/>
      <c r="E32" s="872"/>
      <c r="F32" s="872"/>
      <c r="G32" s="872"/>
      <c r="H32" s="8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874" t="s">
        <v>59</v>
      </c>
      <c r="E36" s="875"/>
      <c r="F36" s="874" t="s">
        <v>60</v>
      </c>
      <c r="G36" s="87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65263535</v>
      </c>
      <c r="E38" s="133">
        <f>IF(ISBLANK(D38),"-",$D$48/$D$45*D38)</f>
        <v>59857559.381976202</v>
      </c>
      <c r="F38" s="132">
        <v>60759722</v>
      </c>
      <c r="G38" s="134">
        <f>IF(ISBLANK(F38),"-",$D$48/$F$45*F38)</f>
        <v>60135664.145331815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65332762</v>
      </c>
      <c r="E39" s="138">
        <f>IF(ISBLANK(D39),"-",$D$48/$D$45*D39)</f>
        <v>59921052.100587539</v>
      </c>
      <c r="F39" s="137">
        <v>60809954</v>
      </c>
      <c r="G39" s="139">
        <f>IF(ISBLANK(F39),"-",$D$48/$F$45*F39)</f>
        <v>60185380.216800153</v>
      </c>
      <c r="I39" s="878">
        <f>ABS((F43/D43*D42)-F42)/D42</f>
        <v>4.5644696004453443E-3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65227775</v>
      </c>
      <c r="E40" s="138">
        <f>IF(ISBLANK(D40),"-",$D$48/$D$45*D40)</f>
        <v>59824761.490726523</v>
      </c>
      <c r="F40" s="137">
        <v>60791364</v>
      </c>
      <c r="G40" s="139">
        <f>IF(ISBLANK(F40),"-",$D$48/$F$45*F40)</f>
        <v>60166981.153083868</v>
      </c>
      <c r="I40" s="87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65274690.666666664</v>
      </c>
      <c r="E42" s="148">
        <f>AVERAGE(E38:E41)</f>
        <v>59867790.991096757</v>
      </c>
      <c r="F42" s="147">
        <f>AVERAGE(F38:F41)</f>
        <v>60787013.333333336</v>
      </c>
      <c r="G42" s="149">
        <f>AVERAGE(G38:G41)</f>
        <v>60162675.171738617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21.96</v>
      </c>
      <c r="E43" s="140"/>
      <c r="F43" s="152">
        <v>20.350000000000001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21.96</v>
      </c>
      <c r="E44" s="155"/>
      <c r="F44" s="154">
        <f>F43*$B$34</f>
        <v>20.350000000000001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</v>
      </c>
      <c r="C45" s="153" t="s">
        <v>77</v>
      </c>
      <c r="D45" s="157">
        <f>D44*$B$30/100</f>
        <v>21.806280000000001</v>
      </c>
      <c r="E45" s="158"/>
      <c r="F45" s="157">
        <f>F44*$B$30/100</f>
        <v>20.207550000000001</v>
      </c>
      <c r="H45" s="150"/>
    </row>
    <row r="46" spans="1:14" ht="19.5" customHeight="1" x14ac:dyDescent="0.3">
      <c r="A46" s="879" t="s">
        <v>78</v>
      </c>
      <c r="B46" s="880"/>
      <c r="C46" s="153" t="s">
        <v>79</v>
      </c>
      <c r="D46" s="159">
        <f>D45/$B$45</f>
        <v>0.1090314</v>
      </c>
      <c r="E46" s="160"/>
      <c r="F46" s="161">
        <f>F45/$B$45</f>
        <v>0.10103775000000001</v>
      </c>
      <c r="H46" s="150"/>
    </row>
    <row r="47" spans="1:14" ht="27" customHeight="1" x14ac:dyDescent="0.4">
      <c r="A47" s="881"/>
      <c r="B47" s="882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60015233.08141768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2.753002055345931E-3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Paracetamol</v>
      </c>
      <c r="H56" s="179"/>
    </row>
    <row r="57" spans="1:12" ht="18.75" x14ac:dyDescent="0.3">
      <c r="A57" s="176" t="s">
        <v>88</v>
      </c>
      <c r="B57" s="247">
        <f>Uniformity!C46</f>
        <v>634.30349999999999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883" t="s">
        <v>94</v>
      </c>
      <c r="D60" s="886">
        <v>628.76</v>
      </c>
      <c r="E60" s="182">
        <v>1</v>
      </c>
      <c r="F60" s="183">
        <v>58133738</v>
      </c>
      <c r="G60" s="248">
        <f>IF(ISBLANK(F60),"-",(F60/$D$50*$D$47*$B$68)*($B$57/$D$60))</f>
        <v>488.59493293131078</v>
      </c>
      <c r="H60" s="266">
        <f t="shared" ref="H60:H71" si="0">IF(ISBLANK(F60),"-",(G60/$B$56)*100)</f>
        <v>97.718986586262162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884"/>
      <c r="D61" s="887"/>
      <c r="E61" s="184">
        <v>2</v>
      </c>
      <c r="F61" s="137">
        <v>58044869</v>
      </c>
      <c r="G61" s="249">
        <f>IF(ISBLANK(F61),"-",(F61/$D$50*$D$47*$B$68)*($B$57/$D$60))</f>
        <v>487.84801823790724</v>
      </c>
      <c r="H61" s="267">
        <f t="shared" si="0"/>
        <v>97.569603647581445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884"/>
      <c r="D62" s="887"/>
      <c r="E62" s="184">
        <v>3</v>
      </c>
      <c r="F62" s="185">
        <v>58279482</v>
      </c>
      <c r="G62" s="249">
        <f>IF(ISBLANK(F62),"-",(F62/$D$50*$D$47*$B$68)*($B$57/$D$60))</f>
        <v>489.81986327907441</v>
      </c>
      <c r="H62" s="267">
        <f t="shared" si="0"/>
        <v>97.963972655814885</v>
      </c>
      <c r="L62" s="112"/>
    </row>
    <row r="63" spans="1:12" ht="27" customHeight="1" x14ac:dyDescent="0.4">
      <c r="A63" s="124" t="s">
        <v>97</v>
      </c>
      <c r="B63" s="125">
        <v>1</v>
      </c>
      <c r="C63" s="885"/>
      <c r="D63" s="888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883" t="s">
        <v>99</v>
      </c>
      <c r="D64" s="886">
        <v>637.35</v>
      </c>
      <c r="E64" s="182">
        <v>1</v>
      </c>
      <c r="F64" s="183">
        <v>58807785</v>
      </c>
      <c r="G64" s="248">
        <f>IF(ISBLANK(F64),"-",(F64/$D$50*$D$47*$B$68)*($B$57/$D$64))</f>
        <v>487.59859645288589</v>
      </c>
      <c r="H64" s="266">
        <f t="shared" si="0"/>
        <v>97.519719290577171</v>
      </c>
    </row>
    <row r="65" spans="1:8" ht="26.25" customHeight="1" x14ac:dyDescent="0.4">
      <c r="A65" s="124" t="s">
        <v>100</v>
      </c>
      <c r="B65" s="125">
        <v>1</v>
      </c>
      <c r="C65" s="884"/>
      <c r="D65" s="887"/>
      <c r="E65" s="184">
        <v>2</v>
      </c>
      <c r="F65" s="137">
        <v>58893797</v>
      </c>
      <c r="G65" s="249">
        <f>IF(ISBLANK(F65),"-",(F65/$D$50*$D$47*$B$68)*($B$57/$D$64))</f>
        <v>488.31175595171942</v>
      </c>
      <c r="H65" s="267">
        <f t="shared" si="0"/>
        <v>97.662351190343884</v>
      </c>
    </row>
    <row r="66" spans="1:8" ht="26.25" customHeight="1" x14ac:dyDescent="0.4">
      <c r="A66" s="124" t="s">
        <v>101</v>
      </c>
      <c r="B66" s="125">
        <v>1</v>
      </c>
      <c r="C66" s="884"/>
      <c r="D66" s="887"/>
      <c r="E66" s="184">
        <v>3</v>
      </c>
      <c r="F66" s="137">
        <v>59104267</v>
      </c>
      <c r="G66" s="249">
        <f>IF(ISBLANK(F66),"-",(F66/$D$50*$D$47*$B$68)*($B$57/$D$64))</f>
        <v>490.05684593590155</v>
      </c>
      <c r="H66" s="267">
        <f t="shared" si="0"/>
        <v>98.011369187180307</v>
      </c>
    </row>
    <row r="67" spans="1:8" ht="27" customHeight="1" x14ac:dyDescent="0.4">
      <c r="A67" s="124" t="s">
        <v>102</v>
      </c>
      <c r="B67" s="125">
        <v>1</v>
      </c>
      <c r="C67" s="885"/>
      <c r="D67" s="888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883" t="s">
        <v>104</v>
      </c>
      <c r="D68" s="886">
        <v>632.27</v>
      </c>
      <c r="E68" s="182">
        <v>1</v>
      </c>
      <c r="F68" s="183">
        <v>58800289</v>
      </c>
      <c r="G68" s="248">
        <f>IF(ISBLANK(F68),"-",(F68/$D$50*$D$47*$B$68)*($B$57/$D$68))</f>
        <v>491.45357629022766</v>
      </c>
      <c r="H68" s="267">
        <f t="shared" si="0"/>
        <v>98.290715258045537</v>
      </c>
    </row>
    <row r="69" spans="1:8" ht="27" customHeight="1" x14ac:dyDescent="0.4">
      <c r="A69" s="172" t="s">
        <v>105</v>
      </c>
      <c r="B69" s="189">
        <f>(D47*B68)/B56*B57</f>
        <v>634.30349999999999</v>
      </c>
      <c r="C69" s="884"/>
      <c r="D69" s="887"/>
      <c r="E69" s="184">
        <v>2</v>
      </c>
      <c r="F69" s="137">
        <v>58728063</v>
      </c>
      <c r="G69" s="249">
        <f>IF(ISBLANK(F69),"-",(F69/$D$50*$D$47*$B$68)*($B$57/$D$68))</f>
        <v>490.84991044768162</v>
      </c>
      <c r="H69" s="267">
        <f t="shared" si="0"/>
        <v>98.169982089536319</v>
      </c>
    </row>
    <row r="70" spans="1:8" ht="26.25" customHeight="1" x14ac:dyDescent="0.4">
      <c r="A70" s="896" t="s">
        <v>78</v>
      </c>
      <c r="B70" s="897"/>
      <c r="C70" s="884"/>
      <c r="D70" s="887"/>
      <c r="E70" s="184">
        <v>3</v>
      </c>
      <c r="F70" s="137">
        <v>58799469</v>
      </c>
      <c r="G70" s="249">
        <f>IF(ISBLANK(F70),"-",(F70/$D$50*$D$47*$B$68)*($B$57/$D$68))</f>
        <v>491.44672271961753</v>
      </c>
      <c r="H70" s="267">
        <f t="shared" si="0"/>
        <v>98.289344543923505</v>
      </c>
    </row>
    <row r="71" spans="1:8" ht="27" customHeight="1" x14ac:dyDescent="0.4">
      <c r="A71" s="898"/>
      <c r="B71" s="899"/>
      <c r="C71" s="895"/>
      <c r="D71" s="888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489.55335802736954</v>
      </c>
      <c r="H72" s="269">
        <f>AVERAGE(H60:H71)</f>
        <v>97.910671605473908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3.0970889076015534E-3</v>
      </c>
      <c r="H73" s="253">
        <f>STDEV(H60:H71)/H72</f>
        <v>3.0970889076015642E-3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891" t="str">
        <f>B26</f>
        <v>Paracetamol</v>
      </c>
      <c r="D76" s="891"/>
      <c r="E76" s="198" t="s">
        <v>108</v>
      </c>
      <c r="F76" s="198"/>
      <c r="G76" s="199">
        <f>H72</f>
        <v>97.910671605473908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877" t="str">
        <f>B26</f>
        <v>Paracetamol</v>
      </c>
      <c r="C79" s="877"/>
    </row>
    <row r="80" spans="1:8" ht="26.25" customHeight="1" x14ac:dyDescent="0.4">
      <c r="A80" s="109" t="s">
        <v>48</v>
      </c>
      <c r="B80" s="877" t="str">
        <f>B27</f>
        <v>P1-10</v>
      </c>
      <c r="C80" s="877"/>
    </row>
    <row r="81" spans="1:12" ht="27" customHeight="1" x14ac:dyDescent="0.4">
      <c r="A81" s="109" t="s">
        <v>6</v>
      </c>
      <c r="B81" s="201">
        <f>B28</f>
        <v>99.3</v>
      </c>
    </row>
    <row r="82" spans="1:12" s="14" customFormat="1" ht="27" customHeight="1" x14ac:dyDescent="0.4">
      <c r="A82" s="109" t="s">
        <v>49</v>
      </c>
      <c r="B82" s="111">
        <v>0</v>
      </c>
      <c r="C82" s="868" t="s">
        <v>50</v>
      </c>
      <c r="D82" s="869"/>
      <c r="E82" s="869"/>
      <c r="F82" s="869"/>
      <c r="G82" s="87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/>
      <c r="C84" s="871" t="s">
        <v>111</v>
      </c>
      <c r="D84" s="872"/>
      <c r="E84" s="872"/>
      <c r="F84" s="872"/>
      <c r="G84" s="872"/>
      <c r="H84" s="87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/>
      <c r="C85" s="871" t="s">
        <v>112</v>
      </c>
      <c r="D85" s="872"/>
      <c r="E85" s="872"/>
      <c r="F85" s="872"/>
      <c r="G85" s="872"/>
      <c r="H85" s="8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874" t="s">
        <v>60</v>
      </c>
      <c r="G89" s="876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878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87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879" t="s">
        <v>78</v>
      </c>
      <c r="B99" s="893"/>
      <c r="C99" s="215" t="s">
        <v>116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881"/>
      <c r="B100" s="894"/>
      <c r="C100" s="215" t="s">
        <v>80</v>
      </c>
      <c r="D100" s="221">
        <f>$B$56/$B$116</f>
        <v>500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500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500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879" t="s">
        <v>78</v>
      </c>
      <c r="B117" s="880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881"/>
      <c r="B118" s="882"/>
      <c r="C118" s="98"/>
      <c r="D118" s="260"/>
      <c r="E118" s="859" t="s">
        <v>123</v>
      </c>
      <c r="F118" s="860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891" t="str">
        <f>B26</f>
        <v>Paracetamol</v>
      </c>
      <c r="D124" s="891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892" t="s">
        <v>26</v>
      </c>
      <c r="C127" s="892"/>
      <c r="E127" s="204" t="s">
        <v>27</v>
      </c>
      <c r="F127" s="239"/>
      <c r="G127" s="892" t="s">
        <v>28</v>
      </c>
      <c r="H127" s="89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0" zoomScale="50" zoomScaleNormal="40" zoomScalePageLayoutView="50" workbookViewId="0">
      <selection activeCell="G78" sqref="G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89" t="s">
        <v>45</v>
      </c>
      <c r="B1" s="889"/>
      <c r="C1" s="889"/>
      <c r="D1" s="889"/>
      <c r="E1" s="889"/>
      <c r="F1" s="889"/>
      <c r="G1" s="889"/>
      <c r="H1" s="889"/>
      <c r="I1" s="889"/>
    </row>
    <row r="2" spans="1:9" ht="18.75" customHeight="1" x14ac:dyDescent="0.25">
      <c r="A2" s="889"/>
      <c r="B2" s="889"/>
      <c r="C2" s="889"/>
      <c r="D2" s="889"/>
      <c r="E2" s="889"/>
      <c r="F2" s="889"/>
      <c r="G2" s="889"/>
      <c r="H2" s="889"/>
      <c r="I2" s="889"/>
    </row>
    <row r="3" spans="1:9" ht="18.75" customHeight="1" x14ac:dyDescent="0.25">
      <c r="A3" s="889"/>
      <c r="B3" s="889"/>
      <c r="C3" s="889"/>
      <c r="D3" s="889"/>
      <c r="E3" s="889"/>
      <c r="F3" s="889"/>
      <c r="G3" s="889"/>
      <c r="H3" s="889"/>
      <c r="I3" s="889"/>
    </row>
    <row r="4" spans="1:9" ht="18.75" customHeight="1" x14ac:dyDescent="0.25">
      <c r="A4" s="889"/>
      <c r="B4" s="889"/>
      <c r="C4" s="889"/>
      <c r="D4" s="889"/>
      <c r="E4" s="889"/>
      <c r="F4" s="889"/>
      <c r="G4" s="889"/>
      <c r="H4" s="889"/>
      <c r="I4" s="889"/>
    </row>
    <row r="5" spans="1:9" ht="18.75" customHeight="1" x14ac:dyDescent="0.25">
      <c r="A5" s="889"/>
      <c r="B5" s="889"/>
      <c r="C5" s="889"/>
      <c r="D5" s="889"/>
      <c r="E5" s="889"/>
      <c r="F5" s="889"/>
      <c r="G5" s="889"/>
      <c r="H5" s="889"/>
      <c r="I5" s="889"/>
    </row>
    <row r="6" spans="1:9" ht="18.75" customHeight="1" x14ac:dyDescent="0.25">
      <c r="A6" s="889"/>
      <c r="B6" s="889"/>
      <c r="C6" s="889"/>
      <c r="D6" s="889"/>
      <c r="E6" s="889"/>
      <c r="F6" s="889"/>
      <c r="G6" s="889"/>
      <c r="H6" s="889"/>
      <c r="I6" s="889"/>
    </row>
    <row r="7" spans="1:9" ht="18.75" customHeight="1" x14ac:dyDescent="0.25">
      <c r="A7" s="889"/>
      <c r="B7" s="889"/>
      <c r="C7" s="889"/>
      <c r="D7" s="889"/>
      <c r="E7" s="889"/>
      <c r="F7" s="889"/>
      <c r="G7" s="889"/>
      <c r="H7" s="889"/>
      <c r="I7" s="889"/>
    </row>
    <row r="8" spans="1:9" x14ac:dyDescent="0.25">
      <c r="A8" s="890" t="s">
        <v>46</v>
      </c>
      <c r="B8" s="890"/>
      <c r="C8" s="890"/>
      <c r="D8" s="890"/>
      <c r="E8" s="890"/>
      <c r="F8" s="890"/>
      <c r="G8" s="890"/>
      <c r="H8" s="890"/>
      <c r="I8" s="890"/>
    </row>
    <row r="9" spans="1:9" x14ac:dyDescent="0.25">
      <c r="A9" s="890"/>
      <c r="B9" s="890"/>
      <c r="C9" s="890"/>
      <c r="D9" s="890"/>
      <c r="E9" s="890"/>
      <c r="F9" s="890"/>
      <c r="G9" s="890"/>
      <c r="H9" s="890"/>
      <c r="I9" s="890"/>
    </row>
    <row r="10" spans="1:9" x14ac:dyDescent="0.25">
      <c r="A10" s="890"/>
      <c r="B10" s="890"/>
      <c r="C10" s="890"/>
      <c r="D10" s="890"/>
      <c r="E10" s="890"/>
      <c r="F10" s="890"/>
      <c r="G10" s="890"/>
      <c r="H10" s="890"/>
      <c r="I10" s="890"/>
    </row>
    <row r="11" spans="1:9" x14ac:dyDescent="0.25">
      <c r="A11" s="890"/>
      <c r="B11" s="890"/>
      <c r="C11" s="890"/>
      <c r="D11" s="890"/>
      <c r="E11" s="890"/>
      <c r="F11" s="890"/>
      <c r="G11" s="890"/>
      <c r="H11" s="890"/>
      <c r="I11" s="890"/>
    </row>
    <row r="12" spans="1:9" x14ac:dyDescent="0.25">
      <c r="A12" s="890"/>
      <c r="B12" s="890"/>
      <c r="C12" s="890"/>
      <c r="D12" s="890"/>
      <c r="E12" s="890"/>
      <c r="F12" s="890"/>
      <c r="G12" s="890"/>
      <c r="H12" s="890"/>
      <c r="I12" s="890"/>
    </row>
    <row r="13" spans="1:9" x14ac:dyDescent="0.25">
      <c r="A13" s="890"/>
      <c r="B13" s="890"/>
      <c r="C13" s="890"/>
      <c r="D13" s="890"/>
      <c r="E13" s="890"/>
      <c r="F13" s="890"/>
      <c r="G13" s="890"/>
      <c r="H13" s="890"/>
      <c r="I13" s="890"/>
    </row>
    <row r="14" spans="1:9" x14ac:dyDescent="0.25">
      <c r="A14" s="890"/>
      <c r="B14" s="890"/>
      <c r="C14" s="890"/>
      <c r="D14" s="890"/>
      <c r="E14" s="890"/>
      <c r="F14" s="890"/>
      <c r="G14" s="890"/>
      <c r="H14" s="890"/>
      <c r="I14" s="890"/>
    </row>
    <row r="15" spans="1:9" ht="19.5" customHeight="1" x14ac:dyDescent="0.3">
      <c r="A15" s="285"/>
    </row>
    <row r="16" spans="1:9" ht="19.5" customHeight="1" x14ac:dyDescent="0.3">
      <c r="A16" s="862" t="s">
        <v>31</v>
      </c>
      <c r="B16" s="863"/>
      <c r="C16" s="863"/>
      <c r="D16" s="863"/>
      <c r="E16" s="863"/>
      <c r="F16" s="863"/>
      <c r="G16" s="863"/>
      <c r="H16" s="864"/>
    </row>
    <row r="17" spans="1:14" ht="20.25" customHeight="1" x14ac:dyDescent="0.25">
      <c r="A17" s="865" t="s">
        <v>47</v>
      </c>
      <c r="B17" s="865"/>
      <c r="C17" s="865"/>
      <c r="D17" s="865"/>
      <c r="E17" s="865"/>
      <c r="F17" s="865"/>
      <c r="G17" s="865"/>
      <c r="H17" s="865"/>
    </row>
    <row r="18" spans="1:14" ht="26.25" customHeight="1" x14ac:dyDescent="0.4">
      <c r="A18" s="287" t="s">
        <v>33</v>
      </c>
      <c r="B18" s="861" t="s">
        <v>5</v>
      </c>
      <c r="C18" s="861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866" t="s">
        <v>139</v>
      </c>
      <c r="C20" s="866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866" t="s">
        <v>11</v>
      </c>
      <c r="C21" s="866"/>
      <c r="D21" s="866"/>
      <c r="E21" s="866"/>
      <c r="F21" s="866"/>
      <c r="G21" s="866"/>
      <c r="H21" s="866"/>
      <c r="I21" s="291"/>
    </row>
    <row r="22" spans="1:14" ht="26.25" customHeight="1" x14ac:dyDescent="0.4">
      <c r="A22" s="287" t="s">
        <v>37</v>
      </c>
      <c r="B22" s="292">
        <v>42746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42747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861" t="s">
        <v>139</v>
      </c>
      <c r="C26" s="861"/>
    </row>
    <row r="27" spans="1:14" ht="26.25" customHeight="1" x14ac:dyDescent="0.4">
      <c r="A27" s="296" t="s">
        <v>48</v>
      </c>
      <c r="B27" s="867" t="s">
        <v>140</v>
      </c>
      <c r="C27" s="867"/>
    </row>
    <row r="28" spans="1:14" ht="27" customHeight="1" x14ac:dyDescent="0.4">
      <c r="A28" s="296" t="s">
        <v>6</v>
      </c>
      <c r="B28" s="297">
        <v>99.09</v>
      </c>
    </row>
    <row r="29" spans="1:14" s="14" customFormat="1" ht="27" customHeight="1" x14ac:dyDescent="0.4">
      <c r="A29" s="296" t="s">
        <v>49</v>
      </c>
      <c r="B29" s="298">
        <v>0</v>
      </c>
      <c r="C29" s="868" t="s">
        <v>50</v>
      </c>
      <c r="D29" s="869"/>
      <c r="E29" s="869"/>
      <c r="F29" s="869"/>
      <c r="G29" s="870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99.09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871" t="s">
        <v>53</v>
      </c>
      <c r="D31" s="872"/>
      <c r="E31" s="872"/>
      <c r="F31" s="872"/>
      <c r="G31" s="872"/>
      <c r="H31" s="873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871" t="s">
        <v>55</v>
      </c>
      <c r="D32" s="872"/>
      <c r="E32" s="872"/>
      <c r="F32" s="872"/>
      <c r="G32" s="872"/>
      <c r="H32" s="873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100</v>
      </c>
      <c r="C36" s="286"/>
      <c r="D36" s="874" t="s">
        <v>59</v>
      </c>
      <c r="E36" s="875"/>
      <c r="F36" s="874" t="s">
        <v>60</v>
      </c>
      <c r="G36" s="876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2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100</v>
      </c>
      <c r="C38" s="318">
        <v>1</v>
      </c>
      <c r="D38" s="319">
        <v>1211647</v>
      </c>
      <c r="E38" s="320">
        <f>IF(ISBLANK(D38),"-",$D$48/$D$45*D38)</f>
        <v>1006398.5560784206</v>
      </c>
      <c r="F38" s="319">
        <v>1006426</v>
      </c>
      <c r="G38" s="321">
        <f>IF(ISBLANK(F38),"-",$D$48/$F$45*F38)</f>
        <v>987044.29943192482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1210947</v>
      </c>
      <c r="E39" s="325">
        <f>IF(ISBLANK(D39),"-",$D$48/$D$45*D39)</f>
        <v>1005817.1334452156</v>
      </c>
      <c r="F39" s="324">
        <v>1010001</v>
      </c>
      <c r="G39" s="326">
        <f>IF(ISBLANK(F39),"-",$D$48/$F$45*F39)</f>
        <v>990550.45226429321</v>
      </c>
      <c r="I39" s="878">
        <f>ABS((F43/D43*D42)-F42)/D42</f>
        <v>1.3645935002280823E-2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1205664</v>
      </c>
      <c r="E40" s="325">
        <f>IF(ISBLANK(D40),"-",$D$48/$D$45*D40)</f>
        <v>1001429.0537720416</v>
      </c>
      <c r="F40" s="324">
        <v>1006883</v>
      </c>
      <c r="G40" s="326">
        <f>IF(ISBLANK(F40),"-",$D$48/$F$45*F40)</f>
        <v>987492.49854923738</v>
      </c>
      <c r="I40" s="878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1209419.3333333333</v>
      </c>
      <c r="E42" s="335">
        <f>AVERAGE(E38:E41)</f>
        <v>1004548.2477652259</v>
      </c>
      <c r="F42" s="334">
        <f>AVERAGE(F38:F41)</f>
        <v>1007770</v>
      </c>
      <c r="G42" s="336">
        <f>AVERAGE(G38:G41)</f>
        <v>988362.41674848518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12.15</v>
      </c>
      <c r="E43" s="327"/>
      <c r="F43" s="339">
        <v>10.29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12.15</v>
      </c>
      <c r="E44" s="342"/>
      <c r="F44" s="341">
        <f>F43*$B$34</f>
        <v>10.29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5000</v>
      </c>
      <c r="C45" s="340" t="s">
        <v>77</v>
      </c>
      <c r="D45" s="344">
        <f>D44*$B$30/100</f>
        <v>12.039435000000001</v>
      </c>
      <c r="E45" s="345"/>
      <c r="F45" s="344">
        <f>F44*$B$30/100</f>
        <v>10.196361</v>
      </c>
      <c r="H45" s="337"/>
    </row>
    <row r="46" spans="1:14" ht="19.5" customHeight="1" x14ac:dyDescent="0.3">
      <c r="A46" s="879" t="s">
        <v>78</v>
      </c>
      <c r="B46" s="880"/>
      <c r="C46" s="340" t="s">
        <v>79</v>
      </c>
      <c r="D46" s="346">
        <f>D45/$B$45</f>
        <v>2.407887E-3</v>
      </c>
      <c r="E46" s="347"/>
      <c r="F46" s="348">
        <f>F45/$B$45</f>
        <v>2.0392722E-3</v>
      </c>
      <c r="H46" s="337"/>
    </row>
    <row r="47" spans="1:14" ht="27" customHeight="1" x14ac:dyDescent="0.4">
      <c r="A47" s="881"/>
      <c r="B47" s="882"/>
      <c r="C47" s="349" t="s">
        <v>80</v>
      </c>
      <c r="D47" s="350">
        <v>2E-3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996455.33225685544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9.1430232486183847E-3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364" t="s">
        <v>87</v>
      </c>
      <c r="B56" s="365">
        <v>10</v>
      </c>
      <c r="C56" s="286" t="str">
        <f>B20</f>
        <v xml:space="preserve"> Phenylephrine hydrochloride</v>
      </c>
      <c r="H56" s="366"/>
    </row>
    <row r="57" spans="1:12" ht="18.75" x14ac:dyDescent="0.3">
      <c r="A57" s="363" t="s">
        <v>88</v>
      </c>
      <c r="B57" s="434">
        <f>Uniformity!C46</f>
        <v>634.30349999999999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883" t="s">
        <v>94</v>
      </c>
      <c r="D60" s="886">
        <v>628.76</v>
      </c>
      <c r="E60" s="369">
        <v>1</v>
      </c>
      <c r="F60" s="370">
        <v>933103</v>
      </c>
      <c r="G60" s="435">
        <f>IF(ISBLANK(F60),"-",(F60/$D$50*$D$47*$B$68)*($B$57/$D$60))</f>
        <v>9.4467832899194537</v>
      </c>
      <c r="H60" s="453">
        <f t="shared" ref="H60:H71" si="0">IF(ISBLANK(F60),"-",(G60/$B$56)*100)</f>
        <v>94.467832899194534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884"/>
      <c r="D61" s="887"/>
      <c r="E61" s="371">
        <v>2</v>
      </c>
      <c r="F61" s="324">
        <v>930812</v>
      </c>
      <c r="G61" s="436">
        <f>IF(ISBLANK(F61),"-",(F61/$D$50*$D$47*$B$68)*($B$57/$D$60))</f>
        <v>9.4235890867958911</v>
      </c>
      <c r="H61" s="454">
        <f t="shared" si="0"/>
        <v>94.235890867958915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884"/>
      <c r="D62" s="887"/>
      <c r="E62" s="371">
        <v>3</v>
      </c>
      <c r="F62" s="372">
        <v>931930</v>
      </c>
      <c r="G62" s="436">
        <f>IF(ISBLANK(F62),"-",(F62/$D$50*$D$47*$B$68)*($B$57/$D$60))</f>
        <v>9.4349077769277745</v>
      </c>
      <c r="H62" s="454">
        <f t="shared" si="0"/>
        <v>94.349077769277741</v>
      </c>
      <c r="L62" s="299"/>
    </row>
    <row r="63" spans="1:12" ht="27" customHeight="1" x14ac:dyDescent="0.4">
      <c r="A63" s="311" t="s">
        <v>97</v>
      </c>
      <c r="B63" s="312">
        <v>1</v>
      </c>
      <c r="C63" s="885"/>
      <c r="D63" s="888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883" t="s">
        <v>99</v>
      </c>
      <c r="D64" s="886">
        <v>637.35</v>
      </c>
      <c r="E64" s="369">
        <v>1</v>
      </c>
      <c r="F64" s="370">
        <v>943622</v>
      </c>
      <c r="G64" s="435">
        <f>IF(ISBLANK(F64),"-",(F64/$D$50*$D$47*$B$68)*($B$57/$D$64))</f>
        <v>9.4245221566613822</v>
      </c>
      <c r="H64" s="453">
        <f t="shared" si="0"/>
        <v>94.245221566613822</v>
      </c>
    </row>
    <row r="65" spans="1:8" ht="26.25" customHeight="1" x14ac:dyDescent="0.4">
      <c r="A65" s="311" t="s">
        <v>100</v>
      </c>
      <c r="B65" s="312">
        <v>1</v>
      </c>
      <c r="C65" s="884"/>
      <c r="D65" s="887"/>
      <c r="E65" s="371">
        <v>2</v>
      </c>
      <c r="F65" s="324">
        <v>943356</v>
      </c>
      <c r="G65" s="436">
        <f>IF(ISBLANK(F65),"-",(F65/$D$50*$D$47*$B$68)*($B$57/$D$64))</f>
        <v>9.4218654541961229</v>
      </c>
      <c r="H65" s="454">
        <f t="shared" si="0"/>
        <v>94.218654541961229</v>
      </c>
    </row>
    <row r="66" spans="1:8" ht="26.25" customHeight="1" x14ac:dyDescent="0.4">
      <c r="A66" s="311" t="s">
        <v>101</v>
      </c>
      <c r="B66" s="312">
        <v>1</v>
      </c>
      <c r="C66" s="884"/>
      <c r="D66" s="887"/>
      <c r="E66" s="371">
        <v>3</v>
      </c>
      <c r="F66" s="324">
        <v>945629</v>
      </c>
      <c r="G66" s="436">
        <f>IF(ISBLANK(F66),"-",(F66/$D$50*$D$47*$B$68)*($B$57/$D$64))</f>
        <v>9.4445672763898507</v>
      </c>
      <c r="H66" s="454">
        <f t="shared" si="0"/>
        <v>94.4456727638985</v>
      </c>
    </row>
    <row r="67" spans="1:8" ht="27" customHeight="1" x14ac:dyDescent="0.4">
      <c r="A67" s="311" t="s">
        <v>102</v>
      </c>
      <c r="B67" s="312">
        <v>1</v>
      </c>
      <c r="C67" s="885"/>
      <c r="D67" s="888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883" t="s">
        <v>104</v>
      </c>
      <c r="D68" s="886">
        <v>632.27</v>
      </c>
      <c r="E68" s="369">
        <v>1</v>
      </c>
      <c r="F68" s="370">
        <v>930289</v>
      </c>
      <c r="G68" s="435">
        <f>IF(ISBLANK(F68),"-",(F68/$D$50*$D$47*$B$68)*($B$57/$D$68))</f>
        <v>9.3660092460052162</v>
      </c>
      <c r="H68" s="454">
        <f t="shared" si="0"/>
        <v>93.660092460052155</v>
      </c>
    </row>
    <row r="69" spans="1:8" ht="27" customHeight="1" x14ac:dyDescent="0.4">
      <c r="A69" s="359" t="s">
        <v>105</v>
      </c>
      <c r="B69" s="376">
        <f>(D47*B68)/B56*B57</f>
        <v>634.30349999999999</v>
      </c>
      <c r="C69" s="884"/>
      <c r="D69" s="887"/>
      <c r="E69" s="371">
        <v>2</v>
      </c>
      <c r="F69" s="324">
        <v>924916</v>
      </c>
      <c r="G69" s="436">
        <f>IF(ISBLANK(F69),"-",(F69/$D$50*$D$47*$B$68)*($B$57/$D$68))</f>
        <v>9.3119146929375276</v>
      </c>
      <c r="H69" s="454">
        <f t="shared" si="0"/>
        <v>93.119146929375276</v>
      </c>
    </row>
    <row r="70" spans="1:8" ht="26.25" customHeight="1" x14ac:dyDescent="0.4">
      <c r="A70" s="896" t="s">
        <v>78</v>
      </c>
      <c r="B70" s="897"/>
      <c r="C70" s="884"/>
      <c r="D70" s="887"/>
      <c r="E70" s="371">
        <v>3</v>
      </c>
      <c r="F70" s="324">
        <v>927453</v>
      </c>
      <c r="G70" s="436">
        <f>IF(ISBLANK(F70),"-",(F70/$D$50*$D$47*$B$68)*($B$57/$D$68))</f>
        <v>9.3374568260350017</v>
      </c>
      <c r="H70" s="454">
        <f t="shared" si="0"/>
        <v>93.374568260350017</v>
      </c>
    </row>
    <row r="71" spans="1:8" ht="27" customHeight="1" x14ac:dyDescent="0.4">
      <c r="A71" s="898"/>
      <c r="B71" s="899"/>
      <c r="C71" s="895"/>
      <c r="D71" s="888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9.4012906450964717</v>
      </c>
      <c r="H72" s="456">
        <f>AVERAGE(H60:H71)</f>
        <v>94.012906450964678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5.2971556951446463E-3</v>
      </c>
      <c r="H73" s="440">
        <f>STDEV(H60:H71)/H72</f>
        <v>5.2971556951446419E-3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891" t="str">
        <f>B26</f>
        <v xml:space="preserve"> Phenylephrine hydrochloride</v>
      </c>
      <c r="D76" s="891"/>
      <c r="E76" s="385" t="s">
        <v>108</v>
      </c>
      <c r="F76" s="385"/>
      <c r="G76" s="386">
        <f>H72</f>
        <v>94.012906450964678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877" t="str">
        <f>B26</f>
        <v xml:space="preserve"> Phenylephrine hydrochloride</v>
      </c>
      <c r="C79" s="877"/>
    </row>
    <row r="80" spans="1:8" ht="26.25" customHeight="1" x14ac:dyDescent="0.4">
      <c r="A80" s="296" t="s">
        <v>48</v>
      </c>
      <c r="B80" s="877" t="str">
        <f>B27</f>
        <v>P24-1</v>
      </c>
      <c r="C80" s="877"/>
    </row>
    <row r="81" spans="1:12" ht="27" customHeight="1" x14ac:dyDescent="0.4">
      <c r="A81" s="296" t="s">
        <v>6</v>
      </c>
      <c r="B81" s="388">
        <f>B28</f>
        <v>99.09</v>
      </c>
    </row>
    <row r="82" spans="1:12" s="14" customFormat="1" ht="27" customHeight="1" x14ac:dyDescent="0.4">
      <c r="A82" s="296" t="s">
        <v>49</v>
      </c>
      <c r="B82" s="298">
        <v>0</v>
      </c>
      <c r="C82" s="868" t="s">
        <v>50</v>
      </c>
      <c r="D82" s="869"/>
      <c r="E82" s="869"/>
      <c r="F82" s="869"/>
      <c r="G82" s="870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99.09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/>
      <c r="C84" s="871" t="s">
        <v>111</v>
      </c>
      <c r="D84" s="872"/>
      <c r="E84" s="872"/>
      <c r="F84" s="872"/>
      <c r="G84" s="872"/>
      <c r="H84" s="873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/>
      <c r="C85" s="871" t="s">
        <v>112</v>
      </c>
      <c r="D85" s="872"/>
      <c r="E85" s="872"/>
      <c r="F85" s="872"/>
      <c r="G85" s="872"/>
      <c r="H85" s="873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 t="e">
        <f>B84/B85</f>
        <v>#DIV/0!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</v>
      </c>
      <c r="D89" s="389" t="s">
        <v>59</v>
      </c>
      <c r="E89" s="390"/>
      <c r="F89" s="874" t="s">
        <v>60</v>
      </c>
      <c r="G89" s="876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/>
      <c r="E91" s="320" t="str">
        <f>IF(ISBLANK(D91),"-",$D$101/$D$98*D91)</f>
        <v>-</v>
      </c>
      <c r="F91" s="319"/>
      <c r="G91" s="321" t="str">
        <f>IF(ISBLANK(F91),"-",$D$101/$F$98*F91)</f>
        <v>-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/>
      <c r="E92" s="325" t="str">
        <f>IF(ISBLANK(D92),"-",$D$101/$D$98*D92)</f>
        <v>-</v>
      </c>
      <c r="F92" s="324"/>
      <c r="G92" s="326" t="str">
        <f>IF(ISBLANK(F92),"-",$D$101/$F$98*F92)</f>
        <v>-</v>
      </c>
      <c r="I92" s="878" t="e">
        <f>ABS((F96/D96*D95)-F95)/D95</f>
        <v>#DIV/0!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/>
      <c r="E93" s="325" t="str">
        <f>IF(ISBLANK(D93),"-",$D$101/$D$98*D93)</f>
        <v>-</v>
      </c>
      <c r="F93" s="324"/>
      <c r="G93" s="326" t="str">
        <f>IF(ISBLANK(F93),"-",$D$101/$F$98*F93)</f>
        <v>-</v>
      </c>
      <c r="I93" s="878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 t="e">
        <f>AVERAGE(D91:D94)</f>
        <v>#DIV/0!</v>
      </c>
      <c r="E95" s="335" t="e">
        <f>AVERAGE(E91:E94)</f>
        <v>#DIV/0!</v>
      </c>
      <c r="F95" s="398" t="e">
        <f>AVERAGE(F91:F94)</f>
        <v>#DIV/0!</v>
      </c>
      <c r="G95" s="399" t="e">
        <f>AVERAGE(G91:G94)</f>
        <v>#DIV/0!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25.12</v>
      </c>
      <c r="E96" s="327"/>
      <c r="F96" s="339">
        <v>25.78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 t="e">
        <f>D96*$B$87</f>
        <v>#DIV/0!</v>
      </c>
      <c r="E97" s="342"/>
      <c r="F97" s="341" t="e">
        <f>F96*$B$87</f>
        <v>#DIV/0!</v>
      </c>
    </row>
    <row r="98" spans="1:10" ht="19.5" customHeight="1" x14ac:dyDescent="0.3">
      <c r="A98" s="311" t="s">
        <v>76</v>
      </c>
      <c r="B98" s="404">
        <f>(B97/B96)*(B95/B94)*(B93/B92)*(B91/B90)*B89</f>
        <v>1</v>
      </c>
      <c r="C98" s="402" t="s">
        <v>115</v>
      </c>
      <c r="D98" s="405" t="e">
        <f>D97*$B$83/100</f>
        <v>#DIV/0!</v>
      </c>
      <c r="E98" s="345"/>
      <c r="F98" s="344" t="e">
        <f>F97*$B$83/100</f>
        <v>#DIV/0!</v>
      </c>
    </row>
    <row r="99" spans="1:10" ht="19.5" customHeight="1" x14ac:dyDescent="0.3">
      <c r="A99" s="879" t="s">
        <v>78</v>
      </c>
      <c r="B99" s="893"/>
      <c r="C99" s="402" t="s">
        <v>116</v>
      </c>
      <c r="D99" s="406" t="e">
        <f>D98/$B$98</f>
        <v>#DIV/0!</v>
      </c>
      <c r="E99" s="345"/>
      <c r="F99" s="348" t="e">
        <f>F98/$B$98</f>
        <v>#DIV/0!</v>
      </c>
      <c r="G99" s="407"/>
      <c r="H99" s="337"/>
    </row>
    <row r="100" spans="1:10" ht="19.5" customHeight="1" x14ac:dyDescent="0.3">
      <c r="A100" s="881"/>
      <c r="B100" s="894"/>
      <c r="C100" s="402" t="s">
        <v>80</v>
      </c>
      <c r="D100" s="408">
        <f>$B$56/$B$116</f>
        <v>10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10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10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 t="e">
        <f>AVERAGE(E91:E94,G91:G94)</f>
        <v>#DIV/0!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 t="e">
        <f>STDEV(E91:E94,G91:G94)/D103</f>
        <v>#DIV/0!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0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1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/>
      <c r="E108" s="437" t="str">
        <f t="shared" ref="E108:E113" si="1">IF(ISBLANK(D108),"-",D108/$D$103*$D$100*$B$116)</f>
        <v>-</v>
      </c>
      <c r="F108" s="464" t="str">
        <f t="shared" ref="F108:F113" si="2">IF(ISBLANK(D108), "-", (E108/$B$56)*100)</f>
        <v>-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/>
      <c r="E109" s="438" t="str">
        <f t="shared" si="1"/>
        <v>-</v>
      </c>
      <c r="F109" s="465" t="str">
        <f t="shared" si="2"/>
        <v>-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/>
      <c r="E110" s="438" t="str">
        <f t="shared" si="1"/>
        <v>-</v>
      </c>
      <c r="F110" s="465" t="str">
        <f t="shared" si="2"/>
        <v>-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/>
      <c r="E111" s="438" t="str">
        <f t="shared" si="1"/>
        <v>-</v>
      </c>
      <c r="F111" s="465" t="str">
        <f t="shared" si="2"/>
        <v>-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/>
      <c r="E112" s="438" t="str">
        <f t="shared" si="1"/>
        <v>-</v>
      </c>
      <c r="F112" s="465" t="str">
        <f t="shared" si="2"/>
        <v>-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/>
      <c r="E113" s="439" t="str">
        <f t="shared" si="1"/>
        <v>-</v>
      </c>
      <c r="F113" s="466" t="str">
        <f t="shared" si="2"/>
        <v>-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 t="e">
        <f>AVERAGE(E108:E113)</f>
        <v>#DIV/0!</v>
      </c>
      <c r="F115" s="468" t="e">
        <f>AVERAGE(F108:F113)</f>
        <v>#DIV/0!</v>
      </c>
    </row>
    <row r="116" spans="1:10" ht="27" customHeight="1" x14ac:dyDescent="0.4">
      <c r="A116" s="311" t="s">
        <v>103</v>
      </c>
      <c r="B116" s="343">
        <f>(B115/B114)*(B113/B112)*(B111/B110)*(B109/B108)*B107</f>
        <v>1</v>
      </c>
      <c r="C116" s="421"/>
      <c r="D116" s="445" t="s">
        <v>84</v>
      </c>
      <c r="E116" s="443" t="e">
        <f>STDEV(E108:E113)/E115</f>
        <v>#DIV/0!</v>
      </c>
      <c r="F116" s="422" t="e">
        <f>STDEV(F108:F113)/F115</f>
        <v>#DIV/0!</v>
      </c>
      <c r="I116" s="285"/>
    </row>
    <row r="117" spans="1:10" ht="27" customHeight="1" x14ac:dyDescent="0.4">
      <c r="A117" s="879" t="s">
        <v>78</v>
      </c>
      <c r="B117" s="880"/>
      <c r="C117" s="423"/>
      <c r="D117" s="382" t="s">
        <v>20</v>
      </c>
      <c r="E117" s="448">
        <f>COUNT(E108:E113)</f>
        <v>0</v>
      </c>
      <c r="F117" s="449">
        <f>COUNT(F108:F113)</f>
        <v>0</v>
      </c>
      <c r="I117" s="285"/>
      <c r="J117" s="416"/>
    </row>
    <row r="118" spans="1:10" ht="26.25" customHeight="1" x14ac:dyDescent="0.3">
      <c r="A118" s="881"/>
      <c r="B118" s="882"/>
      <c r="C118" s="285"/>
      <c r="D118" s="447"/>
      <c r="E118" s="859" t="s">
        <v>123</v>
      </c>
      <c r="F118" s="860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0</v>
      </c>
      <c r="F119" s="469">
        <f>MIN(F108:F113)</f>
        <v>0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0</v>
      </c>
      <c r="F120" s="470">
        <f>MAX(F108:F113)</f>
        <v>0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891" t="str">
        <f>B26</f>
        <v xml:space="preserve"> Phenylephrine hydrochloride</v>
      </c>
      <c r="D124" s="891"/>
      <c r="E124" s="385" t="s">
        <v>127</v>
      </c>
      <c r="F124" s="385"/>
      <c r="G124" s="471" t="e">
        <f>F115</f>
        <v>#DIV/0!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0</v>
      </c>
      <c r="E125" s="396" t="s">
        <v>130</v>
      </c>
      <c r="F125" s="471">
        <f>MAX(F108:F113)</f>
        <v>0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892" t="s">
        <v>26</v>
      </c>
      <c r="C127" s="892"/>
      <c r="E127" s="391" t="s">
        <v>27</v>
      </c>
      <c r="F127" s="426"/>
      <c r="G127" s="892" t="s">
        <v>28</v>
      </c>
      <c r="H127" s="892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89" t="s">
        <v>45</v>
      </c>
      <c r="B1" s="889"/>
      <c r="C1" s="889"/>
      <c r="D1" s="889"/>
      <c r="E1" s="889"/>
      <c r="F1" s="889"/>
      <c r="G1" s="889"/>
      <c r="H1" s="889"/>
      <c r="I1" s="889"/>
    </row>
    <row r="2" spans="1:9" ht="18.75" customHeight="1" x14ac:dyDescent="0.25">
      <c r="A2" s="889"/>
      <c r="B2" s="889"/>
      <c r="C2" s="889"/>
      <c r="D2" s="889"/>
      <c r="E2" s="889"/>
      <c r="F2" s="889"/>
      <c r="G2" s="889"/>
      <c r="H2" s="889"/>
      <c r="I2" s="889"/>
    </row>
    <row r="3" spans="1:9" ht="18.75" customHeight="1" x14ac:dyDescent="0.25">
      <c r="A3" s="889"/>
      <c r="B3" s="889"/>
      <c r="C3" s="889"/>
      <c r="D3" s="889"/>
      <c r="E3" s="889"/>
      <c r="F3" s="889"/>
      <c r="G3" s="889"/>
      <c r="H3" s="889"/>
      <c r="I3" s="889"/>
    </row>
    <row r="4" spans="1:9" ht="18.75" customHeight="1" x14ac:dyDescent="0.25">
      <c r="A4" s="889"/>
      <c r="B4" s="889"/>
      <c r="C4" s="889"/>
      <c r="D4" s="889"/>
      <c r="E4" s="889"/>
      <c r="F4" s="889"/>
      <c r="G4" s="889"/>
      <c r="H4" s="889"/>
      <c r="I4" s="889"/>
    </row>
    <row r="5" spans="1:9" ht="18.75" customHeight="1" x14ac:dyDescent="0.25">
      <c r="A5" s="889"/>
      <c r="B5" s="889"/>
      <c r="C5" s="889"/>
      <c r="D5" s="889"/>
      <c r="E5" s="889"/>
      <c r="F5" s="889"/>
      <c r="G5" s="889"/>
      <c r="H5" s="889"/>
      <c r="I5" s="889"/>
    </row>
    <row r="6" spans="1:9" ht="18.75" customHeight="1" x14ac:dyDescent="0.25">
      <c r="A6" s="889"/>
      <c r="B6" s="889"/>
      <c r="C6" s="889"/>
      <c r="D6" s="889"/>
      <c r="E6" s="889"/>
      <c r="F6" s="889"/>
      <c r="G6" s="889"/>
      <c r="H6" s="889"/>
      <c r="I6" s="889"/>
    </row>
    <row r="7" spans="1:9" ht="18.75" customHeight="1" x14ac:dyDescent="0.25">
      <c r="A7" s="889"/>
      <c r="B7" s="889"/>
      <c r="C7" s="889"/>
      <c r="D7" s="889"/>
      <c r="E7" s="889"/>
      <c r="F7" s="889"/>
      <c r="G7" s="889"/>
      <c r="H7" s="889"/>
      <c r="I7" s="889"/>
    </row>
    <row r="8" spans="1:9" x14ac:dyDescent="0.25">
      <c r="A8" s="890" t="s">
        <v>46</v>
      </c>
      <c r="B8" s="890"/>
      <c r="C8" s="890"/>
      <c r="D8" s="890"/>
      <c r="E8" s="890"/>
      <c r="F8" s="890"/>
      <c r="G8" s="890"/>
      <c r="H8" s="890"/>
      <c r="I8" s="890"/>
    </row>
    <row r="9" spans="1:9" x14ac:dyDescent="0.25">
      <c r="A9" s="890"/>
      <c r="B9" s="890"/>
      <c r="C9" s="890"/>
      <c r="D9" s="890"/>
      <c r="E9" s="890"/>
      <c r="F9" s="890"/>
      <c r="G9" s="890"/>
      <c r="H9" s="890"/>
      <c r="I9" s="890"/>
    </row>
    <row r="10" spans="1:9" x14ac:dyDescent="0.25">
      <c r="A10" s="890"/>
      <c r="B10" s="890"/>
      <c r="C10" s="890"/>
      <c r="D10" s="890"/>
      <c r="E10" s="890"/>
      <c r="F10" s="890"/>
      <c r="G10" s="890"/>
      <c r="H10" s="890"/>
      <c r="I10" s="890"/>
    </row>
    <row r="11" spans="1:9" x14ac:dyDescent="0.25">
      <c r="A11" s="890"/>
      <c r="B11" s="890"/>
      <c r="C11" s="890"/>
      <c r="D11" s="890"/>
      <c r="E11" s="890"/>
      <c r="F11" s="890"/>
      <c r="G11" s="890"/>
      <c r="H11" s="890"/>
      <c r="I11" s="890"/>
    </row>
    <row r="12" spans="1:9" x14ac:dyDescent="0.25">
      <c r="A12" s="890"/>
      <c r="B12" s="890"/>
      <c r="C12" s="890"/>
      <c r="D12" s="890"/>
      <c r="E12" s="890"/>
      <c r="F12" s="890"/>
      <c r="G12" s="890"/>
      <c r="H12" s="890"/>
      <c r="I12" s="890"/>
    </row>
    <row r="13" spans="1:9" x14ac:dyDescent="0.25">
      <c r="A13" s="890"/>
      <c r="B13" s="890"/>
      <c r="C13" s="890"/>
      <c r="D13" s="890"/>
      <c r="E13" s="890"/>
      <c r="F13" s="890"/>
      <c r="G13" s="890"/>
      <c r="H13" s="890"/>
      <c r="I13" s="890"/>
    </row>
    <row r="14" spans="1:9" x14ac:dyDescent="0.25">
      <c r="A14" s="890"/>
      <c r="B14" s="890"/>
      <c r="C14" s="890"/>
      <c r="D14" s="890"/>
      <c r="E14" s="890"/>
      <c r="F14" s="890"/>
      <c r="G14" s="890"/>
      <c r="H14" s="890"/>
      <c r="I14" s="890"/>
    </row>
    <row r="15" spans="1:9" ht="19.5" customHeight="1" x14ac:dyDescent="0.3">
      <c r="A15" s="472"/>
    </row>
    <row r="16" spans="1:9" ht="19.5" customHeight="1" x14ac:dyDescent="0.3">
      <c r="A16" s="862" t="s">
        <v>31</v>
      </c>
      <c r="B16" s="863"/>
      <c r="C16" s="863"/>
      <c r="D16" s="863"/>
      <c r="E16" s="863"/>
      <c r="F16" s="863"/>
      <c r="G16" s="863"/>
      <c r="H16" s="864"/>
    </row>
    <row r="17" spans="1:14" ht="20.25" customHeight="1" x14ac:dyDescent="0.25">
      <c r="A17" s="865" t="s">
        <v>47</v>
      </c>
      <c r="B17" s="865"/>
      <c r="C17" s="865"/>
      <c r="D17" s="865"/>
      <c r="E17" s="865"/>
      <c r="F17" s="865"/>
      <c r="G17" s="865"/>
      <c r="H17" s="865"/>
    </row>
    <row r="18" spans="1:14" ht="26.25" customHeight="1" x14ac:dyDescent="0.4">
      <c r="A18" s="474" t="s">
        <v>33</v>
      </c>
      <c r="B18" s="861" t="s">
        <v>5</v>
      </c>
      <c r="C18" s="861"/>
      <c r="D18" s="620"/>
      <c r="E18" s="475"/>
      <c r="F18" s="476"/>
      <c r="G18" s="476"/>
      <c r="H18" s="476"/>
    </row>
    <row r="19" spans="1:14" ht="26.25" customHeight="1" x14ac:dyDescent="0.4">
      <c r="A19" s="474" t="s">
        <v>34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35</v>
      </c>
      <c r="B20" s="866" t="s">
        <v>134</v>
      </c>
      <c r="C20" s="866"/>
      <c r="D20" s="476"/>
      <c r="E20" s="476"/>
      <c r="F20" s="476"/>
      <c r="G20" s="476"/>
      <c r="H20" s="476"/>
    </row>
    <row r="21" spans="1:14" ht="26.25" customHeight="1" x14ac:dyDescent="0.4">
      <c r="A21" s="474" t="s">
        <v>36</v>
      </c>
      <c r="B21" s="866" t="s">
        <v>11</v>
      </c>
      <c r="C21" s="866"/>
      <c r="D21" s="866"/>
      <c r="E21" s="866"/>
      <c r="F21" s="866"/>
      <c r="G21" s="866"/>
      <c r="H21" s="866"/>
      <c r="I21" s="478"/>
    </row>
    <row r="22" spans="1:14" ht="26.25" customHeight="1" x14ac:dyDescent="0.4">
      <c r="A22" s="474" t="s">
        <v>37</v>
      </c>
      <c r="B22" s="479">
        <v>42746.405972222223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38</v>
      </c>
      <c r="B23" s="479">
        <v>42747.405972222223</v>
      </c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861" t="s">
        <v>134</v>
      </c>
      <c r="C26" s="861"/>
    </row>
    <row r="27" spans="1:14" ht="26.25" customHeight="1" x14ac:dyDescent="0.4">
      <c r="A27" s="483" t="s">
        <v>48</v>
      </c>
      <c r="B27" s="867" t="s">
        <v>141</v>
      </c>
      <c r="C27" s="867"/>
    </row>
    <row r="28" spans="1:14" ht="27" customHeight="1" x14ac:dyDescent="0.4">
      <c r="A28" s="483" t="s">
        <v>6</v>
      </c>
      <c r="B28" s="484">
        <v>99.01</v>
      </c>
    </row>
    <row r="29" spans="1:14" s="14" customFormat="1" ht="27" customHeight="1" x14ac:dyDescent="0.4">
      <c r="A29" s="483" t="s">
        <v>49</v>
      </c>
      <c r="B29" s="485">
        <v>0</v>
      </c>
      <c r="C29" s="868" t="s">
        <v>50</v>
      </c>
      <c r="D29" s="869"/>
      <c r="E29" s="869"/>
      <c r="F29" s="869"/>
      <c r="G29" s="870"/>
      <c r="I29" s="486"/>
      <c r="J29" s="486"/>
      <c r="K29" s="486"/>
      <c r="L29" s="486"/>
    </row>
    <row r="30" spans="1:14" s="14" customFormat="1" ht="19.5" customHeight="1" x14ac:dyDescent="0.3">
      <c r="A30" s="483" t="s">
        <v>51</v>
      </c>
      <c r="B30" s="487">
        <f>B28-B29</f>
        <v>99.01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52</v>
      </c>
      <c r="B31" s="490">
        <v>1</v>
      </c>
      <c r="C31" s="871" t="s">
        <v>53</v>
      </c>
      <c r="D31" s="872"/>
      <c r="E31" s="872"/>
      <c r="F31" s="872"/>
      <c r="G31" s="872"/>
      <c r="H31" s="873"/>
      <c r="I31" s="486"/>
      <c r="J31" s="486"/>
      <c r="K31" s="486"/>
      <c r="L31" s="486"/>
    </row>
    <row r="32" spans="1:14" s="14" customFormat="1" ht="27" customHeight="1" x14ac:dyDescent="0.4">
      <c r="A32" s="483" t="s">
        <v>54</v>
      </c>
      <c r="B32" s="490">
        <v>1</v>
      </c>
      <c r="C32" s="871" t="s">
        <v>55</v>
      </c>
      <c r="D32" s="872"/>
      <c r="E32" s="872"/>
      <c r="F32" s="872"/>
      <c r="G32" s="872"/>
      <c r="H32" s="873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56</v>
      </c>
      <c r="B34" s="495">
        <f>B31/B32</f>
        <v>1</v>
      </c>
      <c r="C34" s="473" t="s">
        <v>57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58</v>
      </c>
      <c r="B36" s="497">
        <v>10</v>
      </c>
      <c r="C36" s="473"/>
      <c r="D36" s="874" t="s">
        <v>59</v>
      </c>
      <c r="E36" s="875"/>
      <c r="F36" s="874" t="s">
        <v>60</v>
      </c>
      <c r="G36" s="876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61</v>
      </c>
      <c r="B37" s="499">
        <v>1</v>
      </c>
      <c r="C37" s="500" t="s">
        <v>62</v>
      </c>
      <c r="D37" s="501" t="s">
        <v>63</v>
      </c>
      <c r="E37" s="502" t="s">
        <v>64</v>
      </c>
      <c r="F37" s="501" t="s">
        <v>63</v>
      </c>
      <c r="G37" s="503" t="s">
        <v>64</v>
      </c>
      <c r="I37" s="504" t="s">
        <v>65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66</v>
      </c>
      <c r="B38" s="499">
        <v>100</v>
      </c>
      <c r="C38" s="505">
        <v>1</v>
      </c>
      <c r="D38" s="506">
        <v>255462</v>
      </c>
      <c r="E38" s="507">
        <f>IF(ISBLANK(D38),"-",$D$48/$D$45*D38)</f>
        <v>267097.68321287574</v>
      </c>
      <c r="F38" s="506">
        <v>275438</v>
      </c>
      <c r="G38" s="508">
        <f>IF(ISBLANK(F38),"-",$D$48/$F$45*F38)</f>
        <v>267492.4055845174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67</v>
      </c>
      <c r="B39" s="499">
        <v>2</v>
      </c>
      <c r="C39" s="510">
        <v>2</v>
      </c>
      <c r="D39" s="693">
        <v>252343</v>
      </c>
      <c r="E39" s="512">
        <f>IF(ISBLANK(D39),"-",$D$48/$D$45*D39)</f>
        <v>263836.62022135075</v>
      </c>
      <c r="F39" s="693">
        <v>276400</v>
      </c>
      <c r="G39" s="513">
        <f>IF(ISBLANK(F39),"-",$D$48/$F$45*F39)</f>
        <v>268426.65465026838</v>
      </c>
      <c r="I39" s="878">
        <f>ABS((F43/D43*D42)-F42)/D42</f>
        <v>8.8228170470575247E-3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68</v>
      </c>
      <c r="B40" s="499">
        <v>100</v>
      </c>
      <c r="C40" s="510">
        <v>3</v>
      </c>
      <c r="D40" s="693">
        <v>257980</v>
      </c>
      <c r="E40" s="512">
        <f>IF(ISBLANK(D40),"-",$D$48/$D$45*D40)</f>
        <v>269730.37209157401</v>
      </c>
      <c r="F40" s="693">
        <v>279366</v>
      </c>
      <c r="G40" s="513">
        <f>IF(ISBLANK(F40),"-",$D$48/$F$45*F40)</f>
        <v>271307.09407752124</v>
      </c>
      <c r="I40" s="878"/>
      <c r="L40" s="491"/>
      <c r="M40" s="491"/>
      <c r="N40" s="514"/>
    </row>
    <row r="41" spans="1:14" ht="27" customHeight="1" x14ac:dyDescent="0.4">
      <c r="A41" s="498" t="s">
        <v>69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70</v>
      </c>
      <c r="B42" s="499">
        <v>1</v>
      </c>
      <c r="C42" s="520" t="s">
        <v>71</v>
      </c>
      <c r="D42" s="521">
        <f>AVERAGE(D38:D41)</f>
        <v>255261.66666666666</v>
      </c>
      <c r="E42" s="522">
        <f>AVERAGE(E38:E41)</f>
        <v>266888.22517526679</v>
      </c>
      <c r="F42" s="521">
        <f>AVERAGE(F38:F41)</f>
        <v>277068</v>
      </c>
      <c r="G42" s="523">
        <f>AVERAGE(G38:G41)</f>
        <v>269075.38477076899</v>
      </c>
      <c r="H42" s="524"/>
    </row>
    <row r="43" spans="1:14" ht="26.25" customHeight="1" x14ac:dyDescent="0.4">
      <c r="A43" s="498" t="s">
        <v>72</v>
      </c>
      <c r="B43" s="499">
        <v>1</v>
      </c>
      <c r="C43" s="525" t="s">
        <v>73</v>
      </c>
      <c r="D43" s="526">
        <v>19.32</v>
      </c>
      <c r="E43" s="514"/>
      <c r="F43" s="526">
        <v>20.8</v>
      </c>
      <c r="H43" s="524"/>
    </row>
    <row r="44" spans="1:14" ht="26.25" customHeight="1" x14ac:dyDescent="0.4">
      <c r="A44" s="498" t="s">
        <v>74</v>
      </c>
      <c r="B44" s="499">
        <v>1</v>
      </c>
      <c r="C44" s="527" t="s">
        <v>75</v>
      </c>
      <c r="D44" s="528">
        <f>D43*$B$34</f>
        <v>19.32</v>
      </c>
      <c r="E44" s="529"/>
      <c r="F44" s="528">
        <f>F43*$B$34</f>
        <v>20.8</v>
      </c>
      <c r="H44" s="524"/>
    </row>
    <row r="45" spans="1:14" ht="19.5" customHeight="1" x14ac:dyDescent="0.3">
      <c r="A45" s="498" t="s">
        <v>76</v>
      </c>
      <c r="B45" s="530">
        <f>(B44/B43)*(B42/B41)*(B40/B39)*(B38/B37)*B36</f>
        <v>50000</v>
      </c>
      <c r="C45" s="527" t="s">
        <v>77</v>
      </c>
      <c r="D45" s="531">
        <f>D44*$B$30/100</f>
        <v>19.128732000000003</v>
      </c>
      <c r="E45" s="532"/>
      <c r="F45" s="531">
        <f>F44*$B$30/100</f>
        <v>20.594080000000005</v>
      </c>
      <c r="H45" s="524"/>
    </row>
    <row r="46" spans="1:14" ht="19.5" customHeight="1" x14ac:dyDescent="0.3">
      <c r="A46" s="879" t="s">
        <v>78</v>
      </c>
      <c r="B46" s="880"/>
      <c r="C46" s="527" t="s">
        <v>79</v>
      </c>
      <c r="D46" s="533">
        <f>D45/$B$45</f>
        <v>3.8257464000000004E-4</v>
      </c>
      <c r="E46" s="534"/>
      <c r="F46" s="535">
        <f>F45/$B$45</f>
        <v>4.1188160000000011E-4</v>
      </c>
      <c r="H46" s="524"/>
    </row>
    <row r="47" spans="1:14" ht="27" customHeight="1" x14ac:dyDescent="0.4">
      <c r="A47" s="881"/>
      <c r="B47" s="882"/>
      <c r="C47" s="536" t="s">
        <v>80</v>
      </c>
      <c r="D47" s="537">
        <v>4.0000000000000002E-4</v>
      </c>
      <c r="E47" s="538"/>
      <c r="F47" s="534"/>
      <c r="H47" s="524"/>
    </row>
    <row r="48" spans="1:14" ht="18.75" x14ac:dyDescent="0.3">
      <c r="C48" s="539" t="s">
        <v>81</v>
      </c>
      <c r="D48" s="531">
        <f>D47*$B$45</f>
        <v>20</v>
      </c>
      <c r="F48" s="540"/>
      <c r="H48" s="524"/>
    </row>
    <row r="49" spans="1:12" ht="19.5" customHeight="1" x14ac:dyDescent="0.3">
      <c r="C49" s="541" t="s">
        <v>82</v>
      </c>
      <c r="D49" s="542">
        <f>D48/B34</f>
        <v>20</v>
      </c>
      <c r="F49" s="540"/>
      <c r="H49" s="524"/>
    </row>
    <row r="50" spans="1:12" ht="18.75" x14ac:dyDescent="0.3">
      <c r="C50" s="496" t="s">
        <v>83</v>
      </c>
      <c r="D50" s="543">
        <f>AVERAGE(E38:E41,G38:G41)</f>
        <v>267981.80497301789</v>
      </c>
      <c r="F50" s="544"/>
      <c r="H50" s="524"/>
    </row>
    <row r="51" spans="1:12" ht="18.75" x14ac:dyDescent="0.3">
      <c r="C51" s="498" t="s">
        <v>84</v>
      </c>
      <c r="D51" s="545">
        <f>STDEV(E38:E41,G38:G41)/D50</f>
        <v>9.5161809518658144E-3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85</v>
      </c>
    </row>
    <row r="55" spans="1:12" ht="18.75" x14ac:dyDescent="0.3">
      <c r="A55" s="473" t="s">
        <v>86</v>
      </c>
      <c r="B55" s="550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551" t="s">
        <v>87</v>
      </c>
      <c r="B56" s="552">
        <v>2</v>
      </c>
      <c r="C56" s="473" t="str">
        <f>B20</f>
        <v xml:space="preserve">Chlorpheniramine maleate </v>
      </c>
      <c r="H56" s="553"/>
    </row>
    <row r="57" spans="1:12" ht="18.75" x14ac:dyDescent="0.3">
      <c r="A57" s="550" t="s">
        <v>88</v>
      </c>
      <c r="B57" s="621">
        <f>Uniformity!C46</f>
        <v>634.30349999999999</v>
      </c>
      <c r="H57" s="553"/>
    </row>
    <row r="58" spans="1:12" ht="19.5" customHeight="1" x14ac:dyDescent="0.3">
      <c r="H58" s="553"/>
    </row>
    <row r="59" spans="1:12" s="14" customFormat="1" ht="27" customHeight="1" x14ac:dyDescent="0.4">
      <c r="A59" s="496" t="s">
        <v>89</v>
      </c>
      <c r="B59" s="497">
        <v>100</v>
      </c>
      <c r="C59" s="473"/>
      <c r="D59" s="554" t="s">
        <v>90</v>
      </c>
      <c r="E59" s="555" t="s">
        <v>62</v>
      </c>
      <c r="F59" s="555" t="s">
        <v>63</v>
      </c>
      <c r="G59" s="555" t="s">
        <v>91</v>
      </c>
      <c r="H59" s="500" t="s">
        <v>92</v>
      </c>
      <c r="L59" s="486"/>
    </row>
    <row r="60" spans="1:12" s="14" customFormat="1" ht="26.25" customHeight="1" x14ac:dyDescent="0.4">
      <c r="A60" s="498" t="s">
        <v>93</v>
      </c>
      <c r="B60" s="499">
        <v>2</v>
      </c>
      <c r="C60" s="883" t="s">
        <v>94</v>
      </c>
      <c r="D60" s="886">
        <v>628.76</v>
      </c>
      <c r="E60" s="556">
        <v>1</v>
      </c>
      <c r="F60" s="557">
        <v>170129</v>
      </c>
      <c r="G60" s="622">
        <f>IF(ISBLANK(F60),"-",(F60/$D$50*$D$47*$B$68)*($B$57/$D$60))</f>
        <v>1.2809000408192268</v>
      </c>
      <c r="H60" s="640">
        <f t="shared" ref="H60:H71" si="0">IF(ISBLANK(F60),"-",(G60/$B$56)*100)</f>
        <v>64.045002040961336</v>
      </c>
      <c r="L60" s="486"/>
    </row>
    <row r="61" spans="1:12" s="14" customFormat="1" ht="26.25" customHeight="1" x14ac:dyDescent="0.4">
      <c r="A61" s="498" t="s">
        <v>95</v>
      </c>
      <c r="B61" s="499">
        <v>100</v>
      </c>
      <c r="C61" s="884"/>
      <c r="D61" s="887"/>
      <c r="E61" s="558">
        <v>2</v>
      </c>
      <c r="F61" s="511">
        <v>167322</v>
      </c>
      <c r="G61" s="623">
        <f>IF(ISBLANK(F61),"-",(F61/$D$50*$D$47*$B$68)*($B$57/$D$60))</f>
        <v>1.2597661576213028</v>
      </c>
      <c r="H61" s="641">
        <f t="shared" si="0"/>
        <v>62.98830788106514</v>
      </c>
      <c r="L61" s="486"/>
    </row>
    <row r="62" spans="1:12" s="14" customFormat="1" ht="26.25" customHeight="1" x14ac:dyDescent="0.4">
      <c r="A62" s="498" t="s">
        <v>96</v>
      </c>
      <c r="B62" s="499">
        <v>1</v>
      </c>
      <c r="C62" s="884"/>
      <c r="D62" s="887"/>
      <c r="E62" s="558">
        <v>3</v>
      </c>
      <c r="F62" s="559">
        <v>166364</v>
      </c>
      <c r="G62" s="623">
        <f>IF(ISBLANK(F62),"-",(F62/$D$50*$D$47*$B$68)*($B$57/$D$60))</f>
        <v>1.2525533823795463</v>
      </c>
      <c r="H62" s="641">
        <f t="shared" si="0"/>
        <v>62.627669118977316</v>
      </c>
      <c r="L62" s="486"/>
    </row>
    <row r="63" spans="1:12" ht="27" customHeight="1" x14ac:dyDescent="0.4">
      <c r="A63" s="498" t="s">
        <v>97</v>
      </c>
      <c r="B63" s="499">
        <v>1</v>
      </c>
      <c r="C63" s="885"/>
      <c r="D63" s="888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98</v>
      </c>
      <c r="B64" s="499">
        <v>1</v>
      </c>
      <c r="C64" s="883" t="s">
        <v>99</v>
      </c>
      <c r="D64" s="886">
        <v>637.35</v>
      </c>
      <c r="E64" s="556">
        <v>1</v>
      </c>
      <c r="F64" s="557">
        <v>173111</v>
      </c>
      <c r="G64" s="622">
        <f>IF(ISBLANK(F64),"-",(F64/$D$50*$D$47*$B$68)*($B$57/$D$64))</f>
        <v>1.2857853420346621</v>
      </c>
      <c r="H64" s="640">
        <f t="shared" si="0"/>
        <v>64.289267101733103</v>
      </c>
    </row>
    <row r="65" spans="1:8" ht="26.25" customHeight="1" x14ac:dyDescent="0.4">
      <c r="A65" s="498" t="s">
        <v>100</v>
      </c>
      <c r="B65" s="499">
        <v>1</v>
      </c>
      <c r="C65" s="884"/>
      <c r="D65" s="887"/>
      <c r="E65" s="558">
        <v>2</v>
      </c>
      <c r="F65" s="511">
        <v>169953</v>
      </c>
      <c r="G65" s="623">
        <f>IF(ISBLANK(F65),"-",(F65/$D$50*$D$47*$B$68)*($B$57/$D$64))</f>
        <v>1.2623292352006339</v>
      </c>
      <c r="H65" s="641">
        <f t="shared" si="0"/>
        <v>63.116461760031697</v>
      </c>
    </row>
    <row r="66" spans="1:8" ht="26.25" customHeight="1" x14ac:dyDescent="0.4">
      <c r="A66" s="498" t="s">
        <v>101</v>
      </c>
      <c r="B66" s="499">
        <v>1</v>
      </c>
      <c r="C66" s="884"/>
      <c r="D66" s="887"/>
      <c r="E66" s="558">
        <v>3</v>
      </c>
      <c r="F66" s="511">
        <v>168608</v>
      </c>
      <c r="G66" s="623">
        <f>IF(ISBLANK(F66),"-",(F66/$D$50*$D$47*$B$68)*($B$57/$D$64))</f>
        <v>1.2523392213653686</v>
      </c>
      <c r="H66" s="641">
        <f t="shared" si="0"/>
        <v>62.616961068268431</v>
      </c>
    </row>
    <row r="67" spans="1:8" ht="27" customHeight="1" x14ac:dyDescent="0.4">
      <c r="A67" s="498" t="s">
        <v>102</v>
      </c>
      <c r="B67" s="499">
        <v>1</v>
      </c>
      <c r="C67" s="885"/>
      <c r="D67" s="888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103</v>
      </c>
      <c r="B68" s="562">
        <f>(B67/B66)*(B65/B64)*(B63/B62)*(B61/B60)*B59</f>
        <v>5000</v>
      </c>
      <c r="C68" s="883" t="s">
        <v>104</v>
      </c>
      <c r="D68" s="886">
        <v>632.27</v>
      </c>
      <c r="E68" s="556">
        <v>1</v>
      </c>
      <c r="F68" s="557"/>
      <c r="G68" s="622" t="str">
        <f>IF(ISBLANK(F68),"-",(F68/$D$50*$D$47*$B$68)*($B$57/$D$68))</f>
        <v>-</v>
      </c>
      <c r="H68" s="641" t="str">
        <f t="shared" si="0"/>
        <v>-</v>
      </c>
    </row>
    <row r="69" spans="1:8" ht="27" customHeight="1" x14ac:dyDescent="0.4">
      <c r="A69" s="546" t="s">
        <v>105</v>
      </c>
      <c r="B69" s="563">
        <f>(D47*B68)/B56*B57</f>
        <v>634.30349999999999</v>
      </c>
      <c r="C69" s="884"/>
      <c r="D69" s="887"/>
      <c r="E69" s="558">
        <v>2</v>
      </c>
      <c r="F69" s="511"/>
      <c r="G69" s="623" t="str">
        <f>IF(ISBLANK(F69),"-",(F69/$D$50*$D$47*$B$68)*($B$57/$D$68))</f>
        <v>-</v>
      </c>
      <c r="H69" s="641" t="str">
        <f t="shared" si="0"/>
        <v>-</v>
      </c>
    </row>
    <row r="70" spans="1:8" ht="26.25" customHeight="1" x14ac:dyDescent="0.4">
      <c r="A70" s="896" t="s">
        <v>78</v>
      </c>
      <c r="B70" s="897"/>
      <c r="C70" s="884"/>
      <c r="D70" s="887"/>
      <c r="E70" s="558">
        <v>3</v>
      </c>
      <c r="F70" s="511"/>
      <c r="G70" s="623" t="str">
        <f>IF(ISBLANK(F70),"-",(F70/$D$50*$D$47*$B$68)*($B$57/$D$68))</f>
        <v>-</v>
      </c>
      <c r="H70" s="641" t="str">
        <f t="shared" si="0"/>
        <v>-</v>
      </c>
    </row>
    <row r="71" spans="1:8" ht="27" customHeight="1" x14ac:dyDescent="0.4">
      <c r="A71" s="898"/>
      <c r="B71" s="899"/>
      <c r="C71" s="895"/>
      <c r="D71" s="888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71</v>
      </c>
      <c r="G72" s="628">
        <f>AVERAGE(G60:G71)</f>
        <v>1.2656122299034567</v>
      </c>
      <c r="H72" s="643">
        <f>AVERAGE(H60:H71)</f>
        <v>63.280611495172842</v>
      </c>
    </row>
    <row r="73" spans="1:8" ht="26.25" customHeight="1" x14ac:dyDescent="0.4">
      <c r="C73" s="564"/>
      <c r="D73" s="564"/>
      <c r="E73" s="564"/>
      <c r="F73" s="567" t="s">
        <v>84</v>
      </c>
      <c r="G73" s="627">
        <f>STDEV(G60:G71)/G72</f>
        <v>1.1353352756936202E-2</v>
      </c>
      <c r="H73" s="627">
        <f>STDEV(H60:H71)/H72</f>
        <v>1.1353352756936162E-2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6</v>
      </c>
      <c r="H74" s="570">
        <f>COUNT(H60:H71)</f>
        <v>6</v>
      </c>
    </row>
    <row r="76" spans="1:8" ht="26.25" customHeight="1" x14ac:dyDescent="0.4">
      <c r="A76" s="482" t="s">
        <v>106</v>
      </c>
      <c r="B76" s="571" t="s">
        <v>107</v>
      </c>
      <c r="C76" s="891" t="str">
        <f>B26</f>
        <v xml:space="preserve">Chlorpheniramine maleate </v>
      </c>
      <c r="D76" s="891"/>
      <c r="E76" s="572" t="s">
        <v>108</v>
      </c>
      <c r="F76" s="572"/>
      <c r="G76" s="573">
        <f>H72</f>
        <v>63.280611495172842</v>
      </c>
      <c r="H76" s="574"/>
    </row>
    <row r="77" spans="1:8" ht="18.75" x14ac:dyDescent="0.3">
      <c r="A77" s="481" t="s">
        <v>109</v>
      </c>
      <c r="B77" s="481" t="s">
        <v>110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877" t="str">
        <f>B26</f>
        <v xml:space="preserve">Chlorpheniramine maleate </v>
      </c>
      <c r="C79" s="877"/>
    </row>
    <row r="80" spans="1:8" ht="26.25" customHeight="1" x14ac:dyDescent="0.4">
      <c r="A80" s="483" t="s">
        <v>48</v>
      </c>
      <c r="B80" s="877" t="str">
        <f>B27</f>
        <v>C30-1</v>
      </c>
      <c r="C80" s="877"/>
    </row>
    <row r="81" spans="1:12" ht="27" customHeight="1" x14ac:dyDescent="0.4">
      <c r="A81" s="483" t="s">
        <v>6</v>
      </c>
      <c r="B81" s="575">
        <f>B28</f>
        <v>99.01</v>
      </c>
    </row>
    <row r="82" spans="1:12" s="14" customFormat="1" ht="27" customHeight="1" x14ac:dyDescent="0.4">
      <c r="A82" s="483" t="s">
        <v>49</v>
      </c>
      <c r="B82" s="485">
        <v>0</v>
      </c>
      <c r="C82" s="868" t="s">
        <v>50</v>
      </c>
      <c r="D82" s="869"/>
      <c r="E82" s="869"/>
      <c r="F82" s="869"/>
      <c r="G82" s="870"/>
      <c r="I82" s="486"/>
      <c r="J82" s="486"/>
      <c r="K82" s="486"/>
      <c r="L82" s="486"/>
    </row>
    <row r="83" spans="1:12" s="14" customFormat="1" ht="19.5" customHeight="1" x14ac:dyDescent="0.3">
      <c r="A83" s="483" t="s">
        <v>51</v>
      </c>
      <c r="B83" s="487">
        <f>B81-B82</f>
        <v>99.01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52</v>
      </c>
      <c r="B84" s="490"/>
      <c r="C84" s="871" t="s">
        <v>111</v>
      </c>
      <c r="D84" s="872"/>
      <c r="E84" s="872"/>
      <c r="F84" s="872"/>
      <c r="G84" s="872"/>
      <c r="H84" s="873"/>
      <c r="I84" s="486"/>
      <c r="J84" s="486"/>
      <c r="K84" s="486"/>
      <c r="L84" s="486"/>
    </row>
    <row r="85" spans="1:12" s="14" customFormat="1" ht="27" customHeight="1" x14ac:dyDescent="0.4">
      <c r="A85" s="483" t="s">
        <v>54</v>
      </c>
      <c r="B85" s="490"/>
      <c r="C85" s="871" t="s">
        <v>112</v>
      </c>
      <c r="D85" s="872"/>
      <c r="E85" s="872"/>
      <c r="F85" s="872"/>
      <c r="G85" s="872"/>
      <c r="H85" s="873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56</v>
      </c>
      <c r="B87" s="495" t="e">
        <f>B84/B85</f>
        <v>#DIV/0!</v>
      </c>
      <c r="C87" s="473" t="s">
        <v>57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58</v>
      </c>
      <c r="B89" s="497">
        <v>1</v>
      </c>
      <c r="D89" s="576" t="s">
        <v>59</v>
      </c>
      <c r="E89" s="577"/>
      <c r="F89" s="874" t="s">
        <v>60</v>
      </c>
      <c r="G89" s="876"/>
    </row>
    <row r="90" spans="1:12" ht="27" customHeight="1" x14ac:dyDescent="0.4">
      <c r="A90" s="498" t="s">
        <v>61</v>
      </c>
      <c r="B90" s="499">
        <v>1</v>
      </c>
      <c r="C90" s="578" t="s">
        <v>62</v>
      </c>
      <c r="D90" s="501" t="s">
        <v>63</v>
      </c>
      <c r="E90" s="502" t="s">
        <v>64</v>
      </c>
      <c r="F90" s="501" t="s">
        <v>63</v>
      </c>
      <c r="G90" s="579" t="s">
        <v>64</v>
      </c>
      <c r="I90" s="504" t="s">
        <v>65</v>
      </c>
    </row>
    <row r="91" spans="1:12" ht="26.25" customHeight="1" x14ac:dyDescent="0.4">
      <c r="A91" s="498" t="s">
        <v>66</v>
      </c>
      <c r="B91" s="499">
        <v>1</v>
      </c>
      <c r="C91" s="580">
        <v>1</v>
      </c>
      <c r="D91" s="506"/>
      <c r="E91" s="507" t="str">
        <f>IF(ISBLANK(D91),"-",$D$101/$D$98*D91)</f>
        <v>-</v>
      </c>
      <c r="F91" s="506"/>
      <c r="G91" s="508" t="str">
        <f>IF(ISBLANK(F91),"-",$D$101/$F$98*F91)</f>
        <v>-</v>
      </c>
      <c r="I91" s="509"/>
    </row>
    <row r="92" spans="1:12" ht="26.25" customHeight="1" x14ac:dyDescent="0.4">
      <c r="A92" s="498" t="s">
        <v>67</v>
      </c>
      <c r="B92" s="499">
        <v>1</v>
      </c>
      <c r="C92" s="565">
        <v>2</v>
      </c>
      <c r="D92" s="511"/>
      <c r="E92" s="512" t="str">
        <f>IF(ISBLANK(D92),"-",$D$101/$D$98*D92)</f>
        <v>-</v>
      </c>
      <c r="F92" s="511"/>
      <c r="G92" s="513" t="str">
        <f>IF(ISBLANK(F92),"-",$D$101/$F$98*F92)</f>
        <v>-</v>
      </c>
      <c r="I92" s="878" t="e">
        <f>ABS((F96/D96*D95)-F95)/D95</f>
        <v>#DIV/0!</v>
      </c>
    </row>
    <row r="93" spans="1:12" ht="26.25" customHeight="1" x14ac:dyDescent="0.4">
      <c r="A93" s="498" t="s">
        <v>68</v>
      </c>
      <c r="B93" s="499">
        <v>1</v>
      </c>
      <c r="C93" s="565">
        <v>3</v>
      </c>
      <c r="D93" s="511"/>
      <c r="E93" s="512" t="str">
        <f>IF(ISBLANK(D93),"-",$D$101/$D$98*D93)</f>
        <v>-</v>
      </c>
      <c r="F93" s="511"/>
      <c r="G93" s="513" t="str">
        <f>IF(ISBLANK(F93),"-",$D$101/$F$98*F93)</f>
        <v>-</v>
      </c>
      <c r="I93" s="878"/>
    </row>
    <row r="94" spans="1:12" ht="27" customHeight="1" x14ac:dyDescent="0.4">
      <c r="A94" s="498" t="s">
        <v>69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70</v>
      </c>
      <c r="B95" s="499">
        <v>1</v>
      </c>
      <c r="C95" s="583" t="s">
        <v>71</v>
      </c>
      <c r="D95" s="584" t="e">
        <f>AVERAGE(D91:D94)</f>
        <v>#DIV/0!</v>
      </c>
      <c r="E95" s="522" t="e">
        <f>AVERAGE(E91:E94)</f>
        <v>#DIV/0!</v>
      </c>
      <c r="F95" s="585" t="e">
        <f>AVERAGE(F91:F94)</f>
        <v>#DIV/0!</v>
      </c>
      <c r="G95" s="586" t="e">
        <f>AVERAGE(G91:G94)</f>
        <v>#DIV/0!</v>
      </c>
    </row>
    <row r="96" spans="1:12" ht="26.25" customHeight="1" x14ac:dyDescent="0.4">
      <c r="A96" s="498" t="s">
        <v>72</v>
      </c>
      <c r="B96" s="484">
        <v>1</v>
      </c>
      <c r="C96" s="587" t="s">
        <v>113</v>
      </c>
      <c r="D96" s="588">
        <v>25.12</v>
      </c>
      <c r="E96" s="514"/>
      <c r="F96" s="526">
        <v>25.78</v>
      </c>
    </row>
    <row r="97" spans="1:10" ht="26.25" customHeight="1" x14ac:dyDescent="0.4">
      <c r="A97" s="498" t="s">
        <v>74</v>
      </c>
      <c r="B97" s="484">
        <v>1</v>
      </c>
      <c r="C97" s="589" t="s">
        <v>114</v>
      </c>
      <c r="D97" s="590" t="e">
        <f>D96*$B$87</f>
        <v>#DIV/0!</v>
      </c>
      <c r="E97" s="529"/>
      <c r="F97" s="528" t="e">
        <f>F96*$B$87</f>
        <v>#DIV/0!</v>
      </c>
    </row>
    <row r="98" spans="1:10" ht="19.5" customHeight="1" x14ac:dyDescent="0.3">
      <c r="A98" s="498" t="s">
        <v>76</v>
      </c>
      <c r="B98" s="591">
        <f>(B97/B96)*(B95/B94)*(B93/B92)*(B91/B90)*B89</f>
        <v>1</v>
      </c>
      <c r="C98" s="589" t="s">
        <v>115</v>
      </c>
      <c r="D98" s="592" t="e">
        <f>D97*$B$83/100</f>
        <v>#DIV/0!</v>
      </c>
      <c r="E98" s="532"/>
      <c r="F98" s="531" t="e">
        <f>F97*$B$83/100</f>
        <v>#DIV/0!</v>
      </c>
    </row>
    <row r="99" spans="1:10" ht="19.5" customHeight="1" x14ac:dyDescent="0.3">
      <c r="A99" s="879" t="s">
        <v>78</v>
      </c>
      <c r="B99" s="893"/>
      <c r="C99" s="589" t="s">
        <v>116</v>
      </c>
      <c r="D99" s="593" t="e">
        <f>D98/$B$98</f>
        <v>#DIV/0!</v>
      </c>
      <c r="E99" s="532"/>
      <c r="F99" s="535" t="e">
        <f>F98/$B$98</f>
        <v>#DIV/0!</v>
      </c>
      <c r="G99" s="594"/>
      <c r="H99" s="524"/>
    </row>
    <row r="100" spans="1:10" ht="19.5" customHeight="1" x14ac:dyDescent="0.3">
      <c r="A100" s="881"/>
      <c r="B100" s="894"/>
      <c r="C100" s="589" t="s">
        <v>80</v>
      </c>
      <c r="D100" s="595">
        <f>$B$56/$B$116</f>
        <v>2</v>
      </c>
      <c r="F100" s="540"/>
      <c r="G100" s="596"/>
      <c r="H100" s="524"/>
    </row>
    <row r="101" spans="1:10" ht="18.75" x14ac:dyDescent="0.3">
      <c r="C101" s="589" t="s">
        <v>81</v>
      </c>
      <c r="D101" s="590">
        <f>D100*$B$98</f>
        <v>2</v>
      </c>
      <c r="F101" s="540"/>
      <c r="G101" s="594"/>
      <c r="H101" s="524"/>
    </row>
    <row r="102" spans="1:10" ht="19.5" customHeight="1" x14ac:dyDescent="0.3">
      <c r="C102" s="597" t="s">
        <v>82</v>
      </c>
      <c r="D102" s="598">
        <f>D101/B34</f>
        <v>2</v>
      </c>
      <c r="F102" s="544"/>
      <c r="G102" s="594"/>
      <c r="H102" s="524"/>
      <c r="J102" s="599"/>
    </row>
    <row r="103" spans="1:10" ht="18.75" x14ac:dyDescent="0.3">
      <c r="C103" s="600" t="s">
        <v>117</v>
      </c>
      <c r="D103" s="601" t="e">
        <f>AVERAGE(E91:E94,G91:G94)</f>
        <v>#DIV/0!</v>
      </c>
      <c r="F103" s="544"/>
      <c r="G103" s="602"/>
      <c r="H103" s="524"/>
      <c r="J103" s="603"/>
    </row>
    <row r="104" spans="1:10" ht="18.75" x14ac:dyDescent="0.3">
      <c r="C104" s="567" t="s">
        <v>84</v>
      </c>
      <c r="D104" s="604" t="e">
        <f>STDEV(E91:E94,G91:G94)/D103</f>
        <v>#DIV/0!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0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118</v>
      </c>
      <c r="B107" s="497">
        <v>1</v>
      </c>
      <c r="C107" s="644" t="s">
        <v>119</v>
      </c>
      <c r="D107" s="644" t="s">
        <v>63</v>
      </c>
      <c r="E107" s="644" t="s">
        <v>120</v>
      </c>
      <c r="F107" s="606" t="s">
        <v>121</v>
      </c>
    </row>
    <row r="108" spans="1:10" ht="26.25" customHeight="1" x14ac:dyDescent="0.4">
      <c r="A108" s="498" t="s">
        <v>122</v>
      </c>
      <c r="B108" s="499">
        <v>1</v>
      </c>
      <c r="C108" s="649">
        <v>1</v>
      </c>
      <c r="D108" s="650"/>
      <c r="E108" s="624" t="str">
        <f t="shared" ref="E108:E113" si="1">IF(ISBLANK(D108),"-",D108/$D$103*$D$100*$B$116)</f>
        <v>-</v>
      </c>
      <c r="F108" s="651" t="str">
        <f t="shared" ref="F108:F113" si="2">IF(ISBLANK(D108), "-", (E108/$B$56)*100)</f>
        <v>-</v>
      </c>
    </row>
    <row r="109" spans="1:10" ht="26.25" customHeight="1" x14ac:dyDescent="0.4">
      <c r="A109" s="498" t="s">
        <v>95</v>
      </c>
      <c r="B109" s="499">
        <v>1</v>
      </c>
      <c r="C109" s="645">
        <v>2</v>
      </c>
      <c r="D109" s="647"/>
      <c r="E109" s="625" t="str">
        <f t="shared" si="1"/>
        <v>-</v>
      </c>
      <c r="F109" s="652" t="str">
        <f t="shared" si="2"/>
        <v>-</v>
      </c>
    </row>
    <row r="110" spans="1:10" ht="26.25" customHeight="1" x14ac:dyDescent="0.4">
      <c r="A110" s="498" t="s">
        <v>96</v>
      </c>
      <c r="B110" s="499">
        <v>1</v>
      </c>
      <c r="C110" s="645">
        <v>3</v>
      </c>
      <c r="D110" s="647"/>
      <c r="E110" s="625" t="str">
        <f t="shared" si="1"/>
        <v>-</v>
      </c>
      <c r="F110" s="652" t="str">
        <f t="shared" si="2"/>
        <v>-</v>
      </c>
    </row>
    <row r="111" spans="1:10" ht="26.25" customHeight="1" x14ac:dyDescent="0.4">
      <c r="A111" s="498" t="s">
        <v>97</v>
      </c>
      <c r="B111" s="499">
        <v>1</v>
      </c>
      <c r="C111" s="645">
        <v>4</v>
      </c>
      <c r="D111" s="647"/>
      <c r="E111" s="625" t="str">
        <f t="shared" si="1"/>
        <v>-</v>
      </c>
      <c r="F111" s="652" t="str">
        <f t="shared" si="2"/>
        <v>-</v>
      </c>
    </row>
    <row r="112" spans="1:10" ht="26.25" customHeight="1" x14ac:dyDescent="0.4">
      <c r="A112" s="498" t="s">
        <v>98</v>
      </c>
      <c r="B112" s="499">
        <v>1</v>
      </c>
      <c r="C112" s="645">
        <v>5</v>
      </c>
      <c r="D112" s="647"/>
      <c r="E112" s="625" t="str">
        <f t="shared" si="1"/>
        <v>-</v>
      </c>
      <c r="F112" s="652" t="str">
        <f t="shared" si="2"/>
        <v>-</v>
      </c>
    </row>
    <row r="113" spans="1:10" ht="27" customHeight="1" x14ac:dyDescent="0.4">
      <c r="A113" s="498" t="s">
        <v>100</v>
      </c>
      <c r="B113" s="499">
        <v>1</v>
      </c>
      <c r="C113" s="646">
        <v>6</v>
      </c>
      <c r="D113" s="648"/>
      <c r="E113" s="626" t="str">
        <f t="shared" si="1"/>
        <v>-</v>
      </c>
      <c r="F113" s="653" t="str">
        <f t="shared" si="2"/>
        <v>-</v>
      </c>
    </row>
    <row r="114" spans="1:10" ht="27" customHeight="1" x14ac:dyDescent="0.4">
      <c r="A114" s="498" t="s">
        <v>101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102</v>
      </c>
      <c r="B115" s="499">
        <v>1</v>
      </c>
      <c r="C115" s="607"/>
      <c r="D115" s="631" t="s">
        <v>71</v>
      </c>
      <c r="E115" s="633" t="e">
        <f>AVERAGE(E108:E113)</f>
        <v>#DIV/0!</v>
      </c>
      <c r="F115" s="655" t="e">
        <f>AVERAGE(F108:F113)</f>
        <v>#DIV/0!</v>
      </c>
    </row>
    <row r="116" spans="1:10" ht="27" customHeight="1" x14ac:dyDescent="0.4">
      <c r="A116" s="498" t="s">
        <v>103</v>
      </c>
      <c r="B116" s="530">
        <f>(B115/B114)*(B113/B112)*(B111/B110)*(B109/B108)*B107</f>
        <v>1</v>
      </c>
      <c r="C116" s="608"/>
      <c r="D116" s="632" t="s">
        <v>84</v>
      </c>
      <c r="E116" s="630" t="e">
        <f>STDEV(E108:E113)/E115</f>
        <v>#DIV/0!</v>
      </c>
      <c r="F116" s="609" t="e">
        <f>STDEV(F108:F113)/F115</f>
        <v>#DIV/0!</v>
      </c>
      <c r="I116" s="472"/>
    </row>
    <row r="117" spans="1:10" ht="27" customHeight="1" x14ac:dyDescent="0.4">
      <c r="A117" s="879" t="s">
        <v>78</v>
      </c>
      <c r="B117" s="880"/>
      <c r="C117" s="610"/>
      <c r="D117" s="569" t="s">
        <v>20</v>
      </c>
      <c r="E117" s="635">
        <f>COUNT(E108:E113)</f>
        <v>0</v>
      </c>
      <c r="F117" s="636">
        <f>COUNT(F108:F113)</f>
        <v>0</v>
      </c>
      <c r="I117" s="472"/>
      <c r="J117" s="603"/>
    </row>
    <row r="118" spans="1:10" ht="26.25" customHeight="1" x14ac:dyDescent="0.3">
      <c r="A118" s="881"/>
      <c r="B118" s="882"/>
      <c r="C118" s="472"/>
      <c r="D118" s="634"/>
      <c r="E118" s="859" t="s">
        <v>123</v>
      </c>
      <c r="F118" s="860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124</v>
      </c>
      <c r="E119" s="637">
        <f>MIN(E108:E113)</f>
        <v>0</v>
      </c>
      <c r="F119" s="656">
        <f>MIN(F108:F113)</f>
        <v>0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125</v>
      </c>
      <c r="E120" s="638">
        <f>MAX(E108:E113)</f>
        <v>0</v>
      </c>
      <c r="F120" s="657">
        <f>MAX(F108:F113)</f>
        <v>0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106</v>
      </c>
      <c r="B124" s="571" t="s">
        <v>126</v>
      </c>
      <c r="C124" s="891" t="str">
        <f>B26</f>
        <v xml:space="preserve">Chlorpheniramine maleate </v>
      </c>
      <c r="D124" s="891"/>
      <c r="E124" s="572" t="s">
        <v>127</v>
      </c>
      <c r="F124" s="572"/>
      <c r="G124" s="658" t="e">
        <f>F115</f>
        <v>#DIV/0!</v>
      </c>
      <c r="H124" s="472"/>
      <c r="I124" s="472"/>
    </row>
    <row r="125" spans="1:10" ht="45.75" customHeight="1" x14ac:dyDescent="0.65">
      <c r="A125" s="482"/>
      <c r="B125" s="571" t="s">
        <v>128</v>
      </c>
      <c r="C125" s="483" t="s">
        <v>129</v>
      </c>
      <c r="D125" s="658">
        <f>MIN(F108:F113)</f>
        <v>0</v>
      </c>
      <c r="E125" s="583" t="s">
        <v>130</v>
      </c>
      <c r="F125" s="658">
        <f>MAX(F108:F113)</f>
        <v>0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892" t="s">
        <v>26</v>
      </c>
      <c r="C127" s="892"/>
      <c r="E127" s="578" t="s">
        <v>27</v>
      </c>
      <c r="F127" s="613"/>
      <c r="G127" s="892" t="s">
        <v>28</v>
      </c>
      <c r="H127" s="892"/>
    </row>
    <row r="128" spans="1:10" ht="69.95" customHeight="1" x14ac:dyDescent="0.3">
      <c r="A128" s="614" t="s">
        <v>29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30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F18" sqref="F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89" t="s">
        <v>45</v>
      </c>
      <c r="B1" s="889"/>
      <c r="C1" s="889"/>
      <c r="D1" s="889"/>
      <c r="E1" s="889"/>
      <c r="F1" s="889"/>
      <c r="G1" s="889"/>
      <c r="H1" s="889"/>
      <c r="I1" s="889"/>
    </row>
    <row r="2" spans="1:9" ht="18.75" customHeight="1" x14ac:dyDescent="0.25">
      <c r="A2" s="889"/>
      <c r="B2" s="889"/>
      <c r="C2" s="889"/>
      <c r="D2" s="889"/>
      <c r="E2" s="889"/>
      <c r="F2" s="889"/>
      <c r="G2" s="889"/>
      <c r="H2" s="889"/>
      <c r="I2" s="889"/>
    </row>
    <row r="3" spans="1:9" ht="18.75" customHeight="1" x14ac:dyDescent="0.25">
      <c r="A3" s="889"/>
      <c r="B3" s="889"/>
      <c r="C3" s="889"/>
      <c r="D3" s="889"/>
      <c r="E3" s="889"/>
      <c r="F3" s="889"/>
      <c r="G3" s="889"/>
      <c r="H3" s="889"/>
      <c r="I3" s="889"/>
    </row>
    <row r="4" spans="1:9" ht="18.75" customHeight="1" x14ac:dyDescent="0.25">
      <c r="A4" s="889"/>
      <c r="B4" s="889"/>
      <c r="C4" s="889"/>
      <c r="D4" s="889"/>
      <c r="E4" s="889"/>
      <c r="F4" s="889"/>
      <c r="G4" s="889"/>
      <c r="H4" s="889"/>
      <c r="I4" s="889"/>
    </row>
    <row r="5" spans="1:9" ht="18.75" customHeight="1" x14ac:dyDescent="0.25">
      <c r="A5" s="889"/>
      <c r="B5" s="889"/>
      <c r="C5" s="889"/>
      <c r="D5" s="889"/>
      <c r="E5" s="889"/>
      <c r="F5" s="889"/>
      <c r="G5" s="889"/>
      <c r="H5" s="889"/>
      <c r="I5" s="889"/>
    </row>
    <row r="6" spans="1:9" ht="18.75" customHeight="1" x14ac:dyDescent="0.25">
      <c r="A6" s="889"/>
      <c r="B6" s="889"/>
      <c r="C6" s="889"/>
      <c r="D6" s="889"/>
      <c r="E6" s="889"/>
      <c r="F6" s="889"/>
      <c r="G6" s="889"/>
      <c r="H6" s="889"/>
      <c r="I6" s="889"/>
    </row>
    <row r="7" spans="1:9" ht="18.75" customHeight="1" x14ac:dyDescent="0.25">
      <c r="A7" s="889"/>
      <c r="B7" s="889"/>
      <c r="C7" s="889"/>
      <c r="D7" s="889"/>
      <c r="E7" s="889"/>
      <c r="F7" s="889"/>
      <c r="G7" s="889"/>
      <c r="H7" s="889"/>
      <c r="I7" s="889"/>
    </row>
    <row r="8" spans="1:9" x14ac:dyDescent="0.25">
      <c r="A8" s="890" t="s">
        <v>46</v>
      </c>
      <c r="B8" s="890"/>
      <c r="C8" s="890"/>
      <c r="D8" s="890"/>
      <c r="E8" s="890"/>
      <c r="F8" s="890"/>
      <c r="G8" s="890"/>
      <c r="H8" s="890"/>
      <c r="I8" s="890"/>
    </row>
    <row r="9" spans="1:9" x14ac:dyDescent="0.25">
      <c r="A9" s="890"/>
      <c r="B9" s="890"/>
      <c r="C9" s="890"/>
      <c r="D9" s="890"/>
      <c r="E9" s="890"/>
      <c r="F9" s="890"/>
      <c r="G9" s="890"/>
      <c r="H9" s="890"/>
      <c r="I9" s="890"/>
    </row>
    <row r="10" spans="1:9" x14ac:dyDescent="0.25">
      <c r="A10" s="890"/>
      <c r="B10" s="890"/>
      <c r="C10" s="890"/>
      <c r="D10" s="890"/>
      <c r="E10" s="890"/>
      <c r="F10" s="890"/>
      <c r="G10" s="890"/>
      <c r="H10" s="890"/>
      <c r="I10" s="890"/>
    </row>
    <row r="11" spans="1:9" x14ac:dyDescent="0.25">
      <c r="A11" s="890"/>
      <c r="B11" s="890"/>
      <c r="C11" s="890"/>
      <c r="D11" s="890"/>
      <c r="E11" s="890"/>
      <c r="F11" s="890"/>
      <c r="G11" s="890"/>
      <c r="H11" s="890"/>
      <c r="I11" s="890"/>
    </row>
    <row r="12" spans="1:9" x14ac:dyDescent="0.25">
      <c r="A12" s="890"/>
      <c r="B12" s="890"/>
      <c r="C12" s="890"/>
      <c r="D12" s="890"/>
      <c r="E12" s="890"/>
      <c r="F12" s="890"/>
      <c r="G12" s="890"/>
      <c r="H12" s="890"/>
      <c r="I12" s="890"/>
    </row>
    <row r="13" spans="1:9" x14ac:dyDescent="0.25">
      <c r="A13" s="890"/>
      <c r="B13" s="890"/>
      <c r="C13" s="890"/>
      <c r="D13" s="890"/>
      <c r="E13" s="890"/>
      <c r="F13" s="890"/>
      <c r="G13" s="890"/>
      <c r="H13" s="890"/>
      <c r="I13" s="890"/>
    </row>
    <row r="14" spans="1:9" x14ac:dyDescent="0.25">
      <c r="A14" s="890"/>
      <c r="B14" s="890"/>
      <c r="C14" s="890"/>
      <c r="D14" s="890"/>
      <c r="E14" s="890"/>
      <c r="F14" s="890"/>
      <c r="G14" s="890"/>
      <c r="H14" s="890"/>
      <c r="I14" s="890"/>
    </row>
    <row r="15" spans="1:9" ht="19.5" customHeight="1" x14ac:dyDescent="0.3">
      <c r="A15" s="659"/>
    </row>
    <row r="16" spans="1:9" ht="19.5" customHeight="1" x14ac:dyDescent="0.3">
      <c r="A16" s="862" t="s">
        <v>31</v>
      </c>
      <c r="B16" s="863"/>
      <c r="C16" s="863"/>
      <c r="D16" s="863"/>
      <c r="E16" s="863"/>
      <c r="F16" s="863"/>
      <c r="G16" s="863"/>
      <c r="H16" s="864"/>
    </row>
    <row r="17" spans="1:14" ht="20.25" customHeight="1" x14ac:dyDescent="0.25">
      <c r="A17" s="865" t="s">
        <v>47</v>
      </c>
      <c r="B17" s="865"/>
      <c r="C17" s="865"/>
      <c r="D17" s="865"/>
      <c r="E17" s="865"/>
      <c r="F17" s="865"/>
      <c r="G17" s="865"/>
      <c r="H17" s="865"/>
    </row>
    <row r="18" spans="1:14" ht="26.25" customHeight="1" x14ac:dyDescent="0.4">
      <c r="A18" s="661" t="s">
        <v>33</v>
      </c>
      <c r="B18" s="861" t="s">
        <v>5</v>
      </c>
      <c r="C18" s="861"/>
      <c r="D18" s="807"/>
      <c r="E18" s="662"/>
      <c r="F18" s="663"/>
      <c r="G18" s="663"/>
      <c r="H18" s="663"/>
    </row>
    <row r="19" spans="1:14" ht="26.25" customHeight="1" x14ac:dyDescent="0.4">
      <c r="A19" s="661" t="s">
        <v>34</v>
      </c>
      <c r="B19" s="664" t="s">
        <v>7</v>
      </c>
      <c r="C19" s="816">
        <v>1</v>
      </c>
      <c r="D19" s="663"/>
      <c r="E19" s="663"/>
      <c r="F19" s="663"/>
      <c r="G19" s="663"/>
      <c r="H19" s="663"/>
    </row>
    <row r="20" spans="1:14" ht="26.25" customHeight="1" x14ac:dyDescent="0.4">
      <c r="A20" s="661" t="s">
        <v>35</v>
      </c>
      <c r="B20" s="866" t="s">
        <v>135</v>
      </c>
      <c r="C20" s="866"/>
      <c r="D20" s="663"/>
      <c r="E20" s="663"/>
      <c r="F20" s="663"/>
      <c r="G20" s="663"/>
      <c r="H20" s="663"/>
    </row>
    <row r="21" spans="1:14" ht="26.25" customHeight="1" x14ac:dyDescent="0.4">
      <c r="A21" s="661" t="s">
        <v>36</v>
      </c>
      <c r="B21" s="866" t="s">
        <v>11</v>
      </c>
      <c r="C21" s="866"/>
      <c r="D21" s="866"/>
      <c r="E21" s="866"/>
      <c r="F21" s="866"/>
      <c r="G21" s="866"/>
      <c r="H21" s="866"/>
      <c r="I21" s="665"/>
    </row>
    <row r="22" spans="1:14" ht="26.25" customHeight="1" x14ac:dyDescent="0.4">
      <c r="A22" s="661" t="s">
        <v>37</v>
      </c>
      <c r="B22" s="666">
        <v>42746</v>
      </c>
      <c r="C22" s="663"/>
      <c r="D22" s="663"/>
      <c r="E22" s="663"/>
      <c r="F22" s="663"/>
      <c r="G22" s="663"/>
      <c r="H22" s="663"/>
    </row>
    <row r="23" spans="1:14" ht="26.25" customHeight="1" x14ac:dyDescent="0.4">
      <c r="A23" s="661" t="s">
        <v>38</v>
      </c>
      <c r="B23" s="666">
        <v>42747</v>
      </c>
      <c r="C23" s="663"/>
      <c r="D23" s="663"/>
      <c r="E23" s="663"/>
      <c r="F23" s="663"/>
      <c r="G23" s="663"/>
      <c r="H23" s="663"/>
    </row>
    <row r="24" spans="1:14" ht="18.75" x14ac:dyDescent="0.3">
      <c r="A24" s="661"/>
      <c r="B24" s="667"/>
    </row>
    <row r="25" spans="1:14" ht="18.75" x14ac:dyDescent="0.3">
      <c r="A25" s="668" t="s">
        <v>1</v>
      </c>
      <c r="B25" s="667"/>
    </row>
    <row r="26" spans="1:14" ht="26.25" customHeight="1" x14ac:dyDescent="0.4">
      <c r="A26" s="669" t="s">
        <v>4</v>
      </c>
      <c r="B26" s="861" t="s">
        <v>142</v>
      </c>
      <c r="C26" s="861"/>
    </row>
    <row r="27" spans="1:14" ht="26.25" customHeight="1" x14ac:dyDescent="0.4">
      <c r="A27" s="670" t="s">
        <v>48</v>
      </c>
      <c r="B27" s="867" t="s">
        <v>143</v>
      </c>
      <c r="C27" s="867"/>
    </row>
    <row r="28" spans="1:14" ht="27" customHeight="1" x14ac:dyDescent="0.4">
      <c r="A28" s="670" t="s">
        <v>6</v>
      </c>
      <c r="B28" s="671">
        <v>99.3</v>
      </c>
    </row>
    <row r="29" spans="1:14" s="14" customFormat="1" ht="27" customHeight="1" x14ac:dyDescent="0.4">
      <c r="A29" s="670" t="s">
        <v>49</v>
      </c>
      <c r="B29" s="672">
        <v>0</v>
      </c>
      <c r="C29" s="868" t="s">
        <v>50</v>
      </c>
      <c r="D29" s="869"/>
      <c r="E29" s="869"/>
      <c r="F29" s="869"/>
      <c r="G29" s="870"/>
      <c r="I29" s="673"/>
      <c r="J29" s="673"/>
      <c r="K29" s="673"/>
      <c r="L29" s="673"/>
    </row>
    <row r="30" spans="1:14" s="14" customFormat="1" ht="19.5" customHeight="1" x14ac:dyDescent="0.3">
      <c r="A30" s="670" t="s">
        <v>51</v>
      </c>
      <c r="B30" s="674">
        <f>B28-B29</f>
        <v>99.3</v>
      </c>
      <c r="C30" s="675"/>
      <c r="D30" s="675"/>
      <c r="E30" s="675"/>
      <c r="F30" s="675"/>
      <c r="G30" s="676"/>
      <c r="I30" s="673"/>
      <c r="J30" s="673"/>
      <c r="K30" s="673"/>
      <c r="L30" s="673"/>
    </row>
    <row r="31" spans="1:14" s="14" customFormat="1" ht="27" customHeight="1" x14ac:dyDescent="0.4">
      <c r="A31" s="670" t="s">
        <v>52</v>
      </c>
      <c r="B31" s="677">
        <v>1</v>
      </c>
      <c r="C31" s="871" t="s">
        <v>53</v>
      </c>
      <c r="D31" s="872"/>
      <c r="E31" s="872"/>
      <c r="F31" s="872"/>
      <c r="G31" s="872"/>
      <c r="H31" s="873"/>
      <c r="I31" s="673"/>
      <c r="J31" s="673"/>
      <c r="K31" s="673"/>
      <c r="L31" s="673"/>
    </row>
    <row r="32" spans="1:14" s="14" customFormat="1" ht="27" customHeight="1" x14ac:dyDescent="0.4">
      <c r="A32" s="670" t="s">
        <v>54</v>
      </c>
      <c r="B32" s="677">
        <v>1</v>
      </c>
      <c r="C32" s="871" t="s">
        <v>55</v>
      </c>
      <c r="D32" s="872"/>
      <c r="E32" s="872"/>
      <c r="F32" s="872"/>
      <c r="G32" s="872"/>
      <c r="H32" s="873"/>
      <c r="I32" s="673"/>
      <c r="J32" s="673"/>
      <c r="K32" s="673"/>
      <c r="L32" s="678"/>
      <c r="M32" s="678"/>
      <c r="N32" s="679"/>
    </row>
    <row r="33" spans="1:14" s="14" customFormat="1" ht="17.25" customHeight="1" x14ac:dyDescent="0.3">
      <c r="A33" s="670"/>
      <c r="B33" s="680"/>
      <c r="C33" s="681"/>
      <c r="D33" s="681"/>
      <c r="E33" s="681"/>
      <c r="F33" s="681"/>
      <c r="G33" s="681"/>
      <c r="H33" s="681"/>
      <c r="I33" s="673"/>
      <c r="J33" s="673"/>
      <c r="K33" s="673"/>
      <c r="L33" s="678"/>
      <c r="M33" s="678"/>
      <c r="N33" s="679"/>
    </row>
    <row r="34" spans="1:14" s="14" customFormat="1" ht="18.75" x14ac:dyDescent="0.3">
      <c r="A34" s="670" t="s">
        <v>56</v>
      </c>
      <c r="B34" s="682">
        <f>B31/B32</f>
        <v>1</v>
      </c>
      <c r="C34" s="660" t="s">
        <v>57</v>
      </c>
      <c r="D34" s="660"/>
      <c r="E34" s="660"/>
      <c r="F34" s="660"/>
      <c r="G34" s="660"/>
      <c r="I34" s="673"/>
      <c r="J34" s="673"/>
      <c r="K34" s="673"/>
      <c r="L34" s="678"/>
      <c r="M34" s="678"/>
      <c r="N34" s="679"/>
    </row>
    <row r="35" spans="1:14" s="14" customFormat="1" ht="19.5" customHeight="1" x14ac:dyDescent="0.3">
      <c r="A35" s="670"/>
      <c r="B35" s="674"/>
      <c r="G35" s="660"/>
      <c r="I35" s="673"/>
      <c r="J35" s="673"/>
      <c r="K35" s="673"/>
      <c r="L35" s="678"/>
      <c r="M35" s="678"/>
      <c r="N35" s="679"/>
    </row>
    <row r="36" spans="1:14" s="14" customFormat="1" ht="27" customHeight="1" x14ac:dyDescent="0.4">
      <c r="A36" s="683" t="s">
        <v>58</v>
      </c>
      <c r="B36" s="684">
        <v>100</v>
      </c>
      <c r="C36" s="660"/>
      <c r="D36" s="874" t="s">
        <v>59</v>
      </c>
      <c r="E36" s="875"/>
      <c r="F36" s="874" t="s">
        <v>60</v>
      </c>
      <c r="G36" s="876"/>
      <c r="J36" s="673"/>
      <c r="K36" s="673"/>
      <c r="L36" s="678"/>
      <c r="M36" s="678"/>
      <c r="N36" s="679"/>
    </row>
    <row r="37" spans="1:14" s="14" customFormat="1" ht="27" customHeight="1" x14ac:dyDescent="0.4">
      <c r="A37" s="685" t="s">
        <v>61</v>
      </c>
      <c r="B37" s="686">
        <v>2</v>
      </c>
      <c r="C37" s="687" t="s">
        <v>62</v>
      </c>
      <c r="D37" s="688" t="s">
        <v>63</v>
      </c>
      <c r="E37" s="689" t="s">
        <v>64</v>
      </c>
      <c r="F37" s="688" t="s">
        <v>63</v>
      </c>
      <c r="G37" s="690" t="s">
        <v>64</v>
      </c>
      <c r="I37" s="691" t="s">
        <v>65</v>
      </c>
      <c r="J37" s="673"/>
      <c r="K37" s="673"/>
      <c r="L37" s="678"/>
      <c r="M37" s="678"/>
      <c r="N37" s="679"/>
    </row>
    <row r="38" spans="1:14" s="14" customFormat="1" ht="26.25" customHeight="1" x14ac:dyDescent="0.4">
      <c r="A38" s="685" t="s">
        <v>66</v>
      </c>
      <c r="B38" s="686">
        <v>100</v>
      </c>
      <c r="C38" s="692">
        <v>1</v>
      </c>
      <c r="D38" s="693">
        <v>8835816</v>
      </c>
      <c r="E38" s="694">
        <f>IF(ISBLANK(D38),"-",$D$48/$D$45*D38)</f>
        <v>9027496.8404124789</v>
      </c>
      <c r="F38" s="693">
        <v>8959341</v>
      </c>
      <c r="G38" s="695">
        <f>IF(ISBLANK(F38),"-",$D$48/$F$45*F38)</f>
        <v>8950891.3585575223</v>
      </c>
      <c r="I38" s="696"/>
      <c r="J38" s="673"/>
      <c r="K38" s="673"/>
      <c r="L38" s="678"/>
      <c r="M38" s="678"/>
      <c r="N38" s="679"/>
    </row>
    <row r="39" spans="1:14" s="14" customFormat="1" ht="26.25" customHeight="1" x14ac:dyDescent="0.4">
      <c r="A39" s="685" t="s">
        <v>67</v>
      </c>
      <c r="B39" s="686">
        <v>1</v>
      </c>
      <c r="C39" s="697">
        <v>2</v>
      </c>
      <c r="D39" s="698">
        <v>8835353</v>
      </c>
      <c r="E39" s="699">
        <f>IF(ISBLANK(D39),"-",$D$48/$D$45*D39)</f>
        <v>9027023.7962661181</v>
      </c>
      <c r="F39" s="698">
        <v>9020093</v>
      </c>
      <c r="G39" s="700">
        <f>IF(ISBLANK(F39),"-",$D$48/$F$45*F39)</f>
        <v>9011586.0627567582</v>
      </c>
      <c r="I39" s="878">
        <f>ABS((F43/D43*D42)-F42)/D42</f>
        <v>4.6203058526119714E-3</v>
      </c>
      <c r="J39" s="673"/>
      <c r="K39" s="673"/>
      <c r="L39" s="678"/>
      <c r="M39" s="678"/>
      <c r="N39" s="679"/>
    </row>
    <row r="40" spans="1:14" ht="26.25" customHeight="1" x14ac:dyDescent="0.4">
      <c r="A40" s="685" t="s">
        <v>68</v>
      </c>
      <c r="B40" s="686">
        <v>1</v>
      </c>
      <c r="C40" s="697">
        <v>3</v>
      </c>
      <c r="D40" s="698">
        <v>8933249</v>
      </c>
      <c r="E40" s="699">
        <f>IF(ISBLANK(D40),"-",$D$48/$D$45*D40)</f>
        <v>9127043.5149529967</v>
      </c>
      <c r="F40" s="698">
        <v>9104869</v>
      </c>
      <c r="G40" s="700">
        <f>IF(ISBLANK(F40),"-",$D$48/$F$45*F40)</f>
        <v>9096282.1096884552</v>
      </c>
      <c r="I40" s="878"/>
      <c r="L40" s="678"/>
      <c r="M40" s="678"/>
      <c r="N40" s="701"/>
    </row>
    <row r="41" spans="1:14" ht="27" customHeight="1" x14ac:dyDescent="0.4">
      <c r="A41" s="685" t="s">
        <v>69</v>
      </c>
      <c r="B41" s="686">
        <v>1</v>
      </c>
      <c r="C41" s="702">
        <v>4</v>
      </c>
      <c r="D41" s="703"/>
      <c r="E41" s="704" t="str">
        <f>IF(ISBLANK(D41),"-",$D$48/$D$45*D41)</f>
        <v>-</v>
      </c>
      <c r="F41" s="703"/>
      <c r="G41" s="705" t="str">
        <f>IF(ISBLANK(F41),"-",$D$48/$F$45*F41)</f>
        <v>-</v>
      </c>
      <c r="I41" s="706"/>
      <c r="L41" s="678"/>
      <c r="M41" s="678"/>
      <c r="N41" s="701"/>
    </row>
    <row r="42" spans="1:14" ht="27" customHeight="1" x14ac:dyDescent="0.4">
      <c r="A42" s="685" t="s">
        <v>70</v>
      </c>
      <c r="B42" s="686">
        <v>1</v>
      </c>
      <c r="C42" s="707" t="s">
        <v>71</v>
      </c>
      <c r="D42" s="708">
        <f>AVERAGE(D38:D41)</f>
        <v>8868139.333333334</v>
      </c>
      <c r="E42" s="709">
        <f>AVERAGE(E38:E41)</f>
        <v>9060521.3838771973</v>
      </c>
      <c r="F42" s="708">
        <f>AVERAGE(F38:F41)</f>
        <v>9028101</v>
      </c>
      <c r="G42" s="710">
        <f>AVERAGE(G38:G41)</f>
        <v>9019586.5103342459</v>
      </c>
      <c r="H42" s="711"/>
    </row>
    <row r="43" spans="1:14" ht="26.25" customHeight="1" x14ac:dyDescent="0.4">
      <c r="A43" s="685" t="s">
        <v>72</v>
      </c>
      <c r="B43" s="686">
        <v>1</v>
      </c>
      <c r="C43" s="712" t="s">
        <v>73</v>
      </c>
      <c r="D43" s="713">
        <v>29.57</v>
      </c>
      <c r="E43" s="701"/>
      <c r="F43" s="713">
        <v>30.24</v>
      </c>
      <c r="H43" s="711"/>
    </row>
    <row r="44" spans="1:14" ht="26.25" customHeight="1" x14ac:dyDescent="0.4">
      <c r="A44" s="685" t="s">
        <v>74</v>
      </c>
      <c r="B44" s="686">
        <v>1</v>
      </c>
      <c r="C44" s="714" t="s">
        <v>75</v>
      </c>
      <c r="D44" s="715">
        <f>D43*$B$34</f>
        <v>29.57</v>
      </c>
      <c r="E44" s="716"/>
      <c r="F44" s="715">
        <f>F43*$B$34</f>
        <v>30.24</v>
      </c>
      <c r="H44" s="711"/>
    </row>
    <row r="45" spans="1:14" ht="19.5" customHeight="1" x14ac:dyDescent="0.3">
      <c r="A45" s="685" t="s">
        <v>76</v>
      </c>
      <c r="B45" s="717">
        <f>(B44/B43)*(B42/B41)*(B40/B39)*(B38/B37)*B36</f>
        <v>5000</v>
      </c>
      <c r="C45" s="714" t="s">
        <v>77</v>
      </c>
      <c r="D45" s="718">
        <f>D44*$B$30/100</f>
        <v>29.363009999999999</v>
      </c>
      <c r="E45" s="719"/>
      <c r="F45" s="718">
        <f>F44*$B$30/100</f>
        <v>30.028319999999997</v>
      </c>
      <c r="H45" s="711"/>
    </row>
    <row r="46" spans="1:14" ht="19.5" customHeight="1" x14ac:dyDescent="0.3">
      <c r="A46" s="879" t="s">
        <v>78</v>
      </c>
      <c r="B46" s="880"/>
      <c r="C46" s="714" t="s">
        <v>79</v>
      </c>
      <c r="D46" s="720">
        <f>D45/$B$45</f>
        <v>5.8726020000000002E-3</v>
      </c>
      <c r="E46" s="721"/>
      <c r="F46" s="722">
        <f>F45/$B$45</f>
        <v>6.0056639999999991E-3</v>
      </c>
      <c r="H46" s="711"/>
    </row>
    <row r="47" spans="1:14" ht="27" customHeight="1" x14ac:dyDescent="0.4">
      <c r="A47" s="881"/>
      <c r="B47" s="882"/>
      <c r="C47" s="723" t="s">
        <v>80</v>
      </c>
      <c r="D47" s="724">
        <v>6.0000000000000001E-3</v>
      </c>
      <c r="E47" s="725"/>
      <c r="F47" s="721"/>
      <c r="H47" s="711"/>
    </row>
    <row r="48" spans="1:14" ht="18.75" x14ac:dyDescent="0.3">
      <c r="C48" s="726" t="s">
        <v>81</v>
      </c>
      <c r="D48" s="718">
        <f>D47*$B$45</f>
        <v>30</v>
      </c>
      <c r="F48" s="727"/>
      <c r="H48" s="711"/>
    </row>
    <row r="49" spans="1:12" ht="19.5" customHeight="1" x14ac:dyDescent="0.3">
      <c r="C49" s="728" t="s">
        <v>82</v>
      </c>
      <c r="D49" s="729">
        <f>D48/B34</f>
        <v>30</v>
      </c>
      <c r="F49" s="727"/>
      <c r="H49" s="711"/>
    </row>
    <row r="50" spans="1:12" ht="18.75" x14ac:dyDescent="0.3">
      <c r="C50" s="683" t="s">
        <v>83</v>
      </c>
      <c r="D50" s="730">
        <f>AVERAGE(E38:E41,G38:G41)</f>
        <v>9040053.9471057225</v>
      </c>
      <c r="F50" s="731"/>
      <c r="H50" s="711"/>
    </row>
    <row r="51" spans="1:12" ht="18.75" x14ac:dyDescent="0.3">
      <c r="C51" s="685" t="s">
        <v>84</v>
      </c>
      <c r="D51" s="732">
        <f>STDEV(E38:E41,G38:G41)/D50</f>
        <v>6.9640043822050569E-3</v>
      </c>
      <c r="F51" s="731"/>
      <c r="H51" s="711"/>
    </row>
    <row r="52" spans="1:12" ht="19.5" customHeight="1" x14ac:dyDescent="0.3">
      <c r="C52" s="733" t="s">
        <v>20</v>
      </c>
      <c r="D52" s="734">
        <f>COUNT(E38:E41,G38:G41)</f>
        <v>6</v>
      </c>
      <c r="F52" s="731"/>
    </row>
    <row r="54" spans="1:12" ht="18.75" x14ac:dyDescent="0.3">
      <c r="A54" s="735" t="s">
        <v>1</v>
      </c>
      <c r="B54" s="736" t="s">
        <v>85</v>
      </c>
    </row>
    <row r="55" spans="1:12" ht="18.75" x14ac:dyDescent="0.3">
      <c r="A55" s="660" t="s">
        <v>86</v>
      </c>
      <c r="B55" s="737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738" t="s">
        <v>87</v>
      </c>
      <c r="B56" s="739">
        <v>30</v>
      </c>
      <c r="C56" s="660" t="str">
        <f>B20</f>
        <v>Caffeine</v>
      </c>
      <c r="H56" s="740"/>
    </row>
    <row r="57" spans="1:12" ht="18.75" x14ac:dyDescent="0.3">
      <c r="A57" s="737" t="s">
        <v>88</v>
      </c>
      <c r="B57" s="808">
        <f>Uniformity!C46</f>
        <v>634.30349999999999</v>
      </c>
      <c r="H57" s="740"/>
    </row>
    <row r="58" spans="1:12" ht="19.5" customHeight="1" x14ac:dyDescent="0.3">
      <c r="H58" s="740"/>
    </row>
    <row r="59" spans="1:12" s="14" customFormat="1" ht="27" customHeight="1" x14ac:dyDescent="0.4">
      <c r="A59" s="683" t="s">
        <v>89</v>
      </c>
      <c r="B59" s="684">
        <v>100</v>
      </c>
      <c r="C59" s="660"/>
      <c r="D59" s="741" t="s">
        <v>90</v>
      </c>
      <c r="E59" s="742" t="s">
        <v>62</v>
      </c>
      <c r="F59" s="742" t="s">
        <v>63</v>
      </c>
      <c r="G59" s="742" t="s">
        <v>91</v>
      </c>
      <c r="H59" s="687" t="s">
        <v>92</v>
      </c>
      <c r="L59" s="673"/>
    </row>
    <row r="60" spans="1:12" s="14" customFormat="1" ht="26.25" customHeight="1" x14ac:dyDescent="0.4">
      <c r="A60" s="685" t="s">
        <v>93</v>
      </c>
      <c r="B60" s="686">
        <v>2</v>
      </c>
      <c r="C60" s="883" t="s">
        <v>94</v>
      </c>
      <c r="D60" s="886">
        <v>628.76</v>
      </c>
      <c r="E60" s="743">
        <v>1</v>
      </c>
      <c r="F60" s="744">
        <v>8956913</v>
      </c>
      <c r="G60" s="809">
        <f>IF(ISBLANK(F60),"-",(F60/$D$50*$D$47*$B$68)*($B$57/$D$60))</f>
        <v>29.98615564674364</v>
      </c>
      <c r="H60" s="827">
        <f t="shared" ref="H60:H71" si="0">IF(ISBLANK(F60),"-",(G60/$B$56)*100)</f>
        <v>99.953852155812129</v>
      </c>
      <c r="L60" s="673"/>
    </row>
    <row r="61" spans="1:12" s="14" customFormat="1" ht="26.25" customHeight="1" x14ac:dyDescent="0.4">
      <c r="A61" s="685" t="s">
        <v>95</v>
      </c>
      <c r="B61" s="686">
        <v>100</v>
      </c>
      <c r="C61" s="884"/>
      <c r="D61" s="887"/>
      <c r="E61" s="745">
        <v>2</v>
      </c>
      <c r="F61" s="698">
        <v>8889227</v>
      </c>
      <c r="G61" s="810">
        <f>IF(ISBLANK(F61),"-",(F61/$D$50*$D$47*$B$68)*($B$57/$D$60))</f>
        <v>29.759554927153591</v>
      </c>
      <c r="H61" s="828">
        <f t="shared" si="0"/>
        <v>99.198516423845305</v>
      </c>
      <c r="L61" s="673"/>
    </row>
    <row r="62" spans="1:12" s="14" customFormat="1" ht="26.25" customHeight="1" x14ac:dyDescent="0.4">
      <c r="A62" s="685" t="s">
        <v>96</v>
      </c>
      <c r="B62" s="686">
        <v>1</v>
      </c>
      <c r="C62" s="884"/>
      <c r="D62" s="887"/>
      <c r="E62" s="745">
        <v>3</v>
      </c>
      <c r="F62" s="746">
        <v>8927379</v>
      </c>
      <c r="G62" s="810">
        <f>IF(ISBLANK(F62),"-",(F62/$D$50*$D$47*$B$68)*($B$57/$D$60))</f>
        <v>29.887281054473856</v>
      </c>
      <c r="H62" s="828">
        <f t="shared" si="0"/>
        <v>99.624270181579519</v>
      </c>
      <c r="L62" s="673"/>
    </row>
    <row r="63" spans="1:12" ht="27" customHeight="1" x14ac:dyDescent="0.4">
      <c r="A63" s="685" t="s">
        <v>97</v>
      </c>
      <c r="B63" s="686">
        <v>1</v>
      </c>
      <c r="C63" s="885"/>
      <c r="D63" s="888"/>
      <c r="E63" s="747">
        <v>4</v>
      </c>
      <c r="F63" s="748"/>
      <c r="G63" s="810" t="str">
        <f>IF(ISBLANK(F63),"-",(F63/$D$50*$D$47*$B$68)*($B$57/$D$60))</f>
        <v>-</v>
      </c>
      <c r="H63" s="828" t="str">
        <f t="shared" si="0"/>
        <v>-</v>
      </c>
    </row>
    <row r="64" spans="1:12" ht="26.25" customHeight="1" x14ac:dyDescent="0.4">
      <c r="A64" s="685" t="s">
        <v>98</v>
      </c>
      <c r="B64" s="686">
        <v>1</v>
      </c>
      <c r="C64" s="883" t="s">
        <v>99</v>
      </c>
      <c r="D64" s="886">
        <v>637.35</v>
      </c>
      <c r="E64" s="743">
        <v>1</v>
      </c>
      <c r="F64" s="744">
        <v>9022504</v>
      </c>
      <c r="G64" s="809">
        <f>IF(ISBLANK(F64),"-",(F64/$D$50*$D$47*$B$68)*($B$57/$D$64))</f>
        <v>29.798639313138292</v>
      </c>
      <c r="H64" s="827">
        <f t="shared" si="0"/>
        <v>99.328797710460975</v>
      </c>
    </row>
    <row r="65" spans="1:8" ht="26.25" customHeight="1" x14ac:dyDescent="0.4">
      <c r="A65" s="685" t="s">
        <v>100</v>
      </c>
      <c r="B65" s="686">
        <v>1</v>
      </c>
      <c r="C65" s="884"/>
      <c r="D65" s="887"/>
      <c r="E65" s="745">
        <v>2</v>
      </c>
      <c r="F65" s="698">
        <v>8965983</v>
      </c>
      <c r="G65" s="810">
        <f>IF(ISBLANK(F65),"-",(F65/$D$50*$D$47*$B$68)*($B$57/$D$64))</f>
        <v>29.611967310264379</v>
      </c>
      <c r="H65" s="828">
        <f t="shared" si="0"/>
        <v>98.706557700881277</v>
      </c>
    </row>
    <row r="66" spans="1:8" ht="26.25" customHeight="1" x14ac:dyDescent="0.4">
      <c r="A66" s="685" t="s">
        <v>101</v>
      </c>
      <c r="B66" s="686">
        <v>1</v>
      </c>
      <c r="C66" s="884"/>
      <c r="D66" s="887"/>
      <c r="E66" s="745">
        <v>3</v>
      </c>
      <c r="F66" s="698">
        <v>9000714</v>
      </c>
      <c r="G66" s="810">
        <f>IF(ISBLANK(F66),"-",(F66/$D$50*$D$47*$B$68)*($B$57/$D$64))</f>
        <v>29.72667344306128</v>
      </c>
      <c r="H66" s="828">
        <f t="shared" si="0"/>
        <v>99.088911476870933</v>
      </c>
    </row>
    <row r="67" spans="1:8" ht="27" customHeight="1" x14ac:dyDescent="0.4">
      <c r="A67" s="685" t="s">
        <v>102</v>
      </c>
      <c r="B67" s="686">
        <v>1</v>
      </c>
      <c r="C67" s="885"/>
      <c r="D67" s="888"/>
      <c r="E67" s="747">
        <v>4</v>
      </c>
      <c r="F67" s="748"/>
      <c r="G67" s="826" t="str">
        <f>IF(ISBLANK(F67),"-",(F67/$D$50*$D$47*$B$68)*($B$57/$D$64))</f>
        <v>-</v>
      </c>
      <c r="H67" s="829" t="str">
        <f t="shared" si="0"/>
        <v>-</v>
      </c>
    </row>
    <row r="68" spans="1:8" ht="26.25" customHeight="1" x14ac:dyDescent="0.4">
      <c r="A68" s="685" t="s">
        <v>103</v>
      </c>
      <c r="B68" s="749">
        <f>(B67/B66)*(B65/B64)*(B63/B62)*(B61/B60)*B59</f>
        <v>5000</v>
      </c>
      <c r="C68" s="883" t="s">
        <v>104</v>
      </c>
      <c r="D68" s="886">
        <v>632.27</v>
      </c>
      <c r="E68" s="743">
        <v>1</v>
      </c>
      <c r="F68" s="744">
        <v>8903296</v>
      </c>
      <c r="G68" s="809">
        <f>IF(ISBLANK(F68),"-",(F68/$D$50*$D$47*$B$68)*($B$57/$D$68))</f>
        <v>29.641186006639693</v>
      </c>
      <c r="H68" s="828">
        <f t="shared" si="0"/>
        <v>98.803953355465651</v>
      </c>
    </row>
    <row r="69" spans="1:8" ht="27" customHeight="1" x14ac:dyDescent="0.4">
      <c r="A69" s="733" t="s">
        <v>105</v>
      </c>
      <c r="B69" s="750">
        <f>(D47*B68)/B56*B57</f>
        <v>634.30349999999999</v>
      </c>
      <c r="C69" s="884"/>
      <c r="D69" s="887"/>
      <c r="E69" s="745">
        <v>2</v>
      </c>
      <c r="F69" s="698">
        <v>8835228</v>
      </c>
      <c r="G69" s="810">
        <f>IF(ISBLANK(F69),"-",(F69/$D$50*$D$47*$B$68)*($B$57/$D$68))</f>
        <v>29.414571475448103</v>
      </c>
      <c r="H69" s="828">
        <f t="shared" si="0"/>
        <v>98.048571584827002</v>
      </c>
    </row>
    <row r="70" spans="1:8" ht="26.25" customHeight="1" x14ac:dyDescent="0.4">
      <c r="A70" s="896" t="s">
        <v>78</v>
      </c>
      <c r="B70" s="897"/>
      <c r="C70" s="884"/>
      <c r="D70" s="887"/>
      <c r="E70" s="745">
        <v>3</v>
      </c>
      <c r="F70" s="698">
        <v>8884014</v>
      </c>
      <c r="G70" s="810">
        <f>IF(ISBLANK(F70),"-",(F70/$D$50*$D$47*$B$68)*($B$57/$D$68))</f>
        <v>29.576991651135838</v>
      </c>
      <c r="H70" s="828">
        <f t="shared" si="0"/>
        <v>98.589972170452782</v>
      </c>
    </row>
    <row r="71" spans="1:8" ht="27" customHeight="1" x14ac:dyDescent="0.4">
      <c r="A71" s="898"/>
      <c r="B71" s="899"/>
      <c r="C71" s="895"/>
      <c r="D71" s="888"/>
      <c r="E71" s="747">
        <v>4</v>
      </c>
      <c r="F71" s="748"/>
      <c r="G71" s="826" t="str">
        <f>IF(ISBLANK(F71),"-",(F71/$D$50*$D$47*$B$68)*($B$57/$D$68))</f>
        <v>-</v>
      </c>
      <c r="H71" s="829" t="str">
        <f t="shared" si="0"/>
        <v>-</v>
      </c>
    </row>
    <row r="72" spans="1:8" ht="26.25" customHeight="1" x14ac:dyDescent="0.4">
      <c r="A72" s="751"/>
      <c r="B72" s="751"/>
      <c r="C72" s="751"/>
      <c r="D72" s="751"/>
      <c r="E72" s="751"/>
      <c r="F72" s="753" t="s">
        <v>71</v>
      </c>
      <c r="G72" s="815">
        <f>AVERAGE(G60:G71)</f>
        <v>29.711446758673187</v>
      </c>
      <c r="H72" s="830">
        <f>AVERAGE(H60:H71)</f>
        <v>99.038155862243954</v>
      </c>
    </row>
    <row r="73" spans="1:8" ht="26.25" customHeight="1" x14ac:dyDescent="0.4">
      <c r="C73" s="751"/>
      <c r="D73" s="751"/>
      <c r="E73" s="751"/>
      <c r="F73" s="754" t="s">
        <v>84</v>
      </c>
      <c r="G73" s="814">
        <f>STDEV(G60:G71)/G72</f>
        <v>5.8000759865867698E-3</v>
      </c>
      <c r="H73" s="814">
        <f>STDEV(H60:H71)/H72</f>
        <v>5.8000759865867732E-3</v>
      </c>
    </row>
    <row r="74" spans="1:8" ht="27" customHeight="1" x14ac:dyDescent="0.4">
      <c r="A74" s="751"/>
      <c r="B74" s="751"/>
      <c r="C74" s="752"/>
      <c r="D74" s="752"/>
      <c r="E74" s="755"/>
      <c r="F74" s="756" t="s">
        <v>20</v>
      </c>
      <c r="G74" s="757">
        <f>COUNT(G60:G71)</f>
        <v>9</v>
      </c>
      <c r="H74" s="757">
        <f>COUNT(H60:H71)</f>
        <v>9</v>
      </c>
    </row>
    <row r="76" spans="1:8" ht="26.25" customHeight="1" x14ac:dyDescent="0.4">
      <c r="A76" s="669" t="s">
        <v>106</v>
      </c>
      <c r="B76" s="758" t="s">
        <v>107</v>
      </c>
      <c r="C76" s="891" t="str">
        <f>B26</f>
        <v>Caffeine Anhydrous</v>
      </c>
      <c r="D76" s="891"/>
      <c r="E76" s="759" t="s">
        <v>108</v>
      </c>
      <c r="F76" s="759"/>
      <c r="G76" s="760">
        <f>H72</f>
        <v>99.038155862243954</v>
      </c>
      <c r="H76" s="761"/>
    </row>
    <row r="77" spans="1:8" ht="18.75" x14ac:dyDescent="0.3">
      <c r="A77" s="668" t="s">
        <v>109</v>
      </c>
      <c r="B77" s="668" t="s">
        <v>110</v>
      </c>
    </row>
    <row r="78" spans="1:8" ht="18.75" x14ac:dyDescent="0.3">
      <c r="A78" s="668"/>
      <c r="B78" s="668"/>
    </row>
    <row r="79" spans="1:8" ht="26.25" customHeight="1" x14ac:dyDescent="0.4">
      <c r="A79" s="669" t="s">
        <v>4</v>
      </c>
      <c r="B79" s="877" t="str">
        <f>B26</f>
        <v>Caffeine Anhydrous</v>
      </c>
      <c r="C79" s="877"/>
    </row>
    <row r="80" spans="1:8" ht="26.25" customHeight="1" x14ac:dyDescent="0.4">
      <c r="A80" s="670" t="s">
        <v>48</v>
      </c>
      <c r="B80" s="877" t="str">
        <f>B27</f>
        <v>C55-1</v>
      </c>
      <c r="C80" s="877"/>
    </row>
    <row r="81" spans="1:12" ht="27" customHeight="1" x14ac:dyDescent="0.4">
      <c r="A81" s="670" t="s">
        <v>6</v>
      </c>
      <c r="B81" s="762">
        <f>B28</f>
        <v>99.3</v>
      </c>
    </row>
    <row r="82" spans="1:12" s="14" customFormat="1" ht="27" customHeight="1" x14ac:dyDescent="0.4">
      <c r="A82" s="670" t="s">
        <v>49</v>
      </c>
      <c r="B82" s="672">
        <v>0</v>
      </c>
      <c r="C82" s="868" t="s">
        <v>50</v>
      </c>
      <c r="D82" s="869"/>
      <c r="E82" s="869"/>
      <c r="F82" s="869"/>
      <c r="G82" s="870"/>
      <c r="I82" s="673"/>
      <c r="J82" s="673"/>
      <c r="K82" s="673"/>
      <c r="L82" s="673"/>
    </row>
    <row r="83" spans="1:12" s="14" customFormat="1" ht="19.5" customHeight="1" x14ac:dyDescent="0.3">
      <c r="A83" s="670" t="s">
        <v>51</v>
      </c>
      <c r="B83" s="674">
        <f>B81-B82</f>
        <v>99.3</v>
      </c>
      <c r="C83" s="675"/>
      <c r="D83" s="675"/>
      <c r="E83" s="675"/>
      <c r="F83" s="675"/>
      <c r="G83" s="676"/>
      <c r="I83" s="673"/>
      <c r="J83" s="673"/>
      <c r="K83" s="673"/>
      <c r="L83" s="673"/>
    </row>
    <row r="84" spans="1:12" s="14" customFormat="1" ht="27" customHeight="1" x14ac:dyDescent="0.4">
      <c r="A84" s="670" t="s">
        <v>52</v>
      </c>
      <c r="B84" s="677"/>
      <c r="C84" s="871" t="s">
        <v>111</v>
      </c>
      <c r="D84" s="872"/>
      <c r="E84" s="872"/>
      <c r="F84" s="872"/>
      <c r="G84" s="872"/>
      <c r="H84" s="873"/>
      <c r="I84" s="673"/>
      <c r="J84" s="673"/>
      <c r="K84" s="673"/>
      <c r="L84" s="673"/>
    </row>
    <row r="85" spans="1:12" s="14" customFormat="1" ht="27" customHeight="1" x14ac:dyDescent="0.4">
      <c r="A85" s="670" t="s">
        <v>54</v>
      </c>
      <c r="B85" s="677"/>
      <c r="C85" s="871" t="s">
        <v>112</v>
      </c>
      <c r="D85" s="872"/>
      <c r="E85" s="872"/>
      <c r="F85" s="872"/>
      <c r="G85" s="872"/>
      <c r="H85" s="873"/>
      <c r="I85" s="673"/>
      <c r="J85" s="673"/>
      <c r="K85" s="673"/>
      <c r="L85" s="673"/>
    </row>
    <row r="86" spans="1:12" s="14" customFormat="1" ht="18.75" x14ac:dyDescent="0.3">
      <c r="A86" s="670"/>
      <c r="B86" s="680"/>
      <c r="C86" s="681"/>
      <c r="D86" s="681"/>
      <c r="E86" s="681"/>
      <c r="F86" s="681"/>
      <c r="G86" s="681"/>
      <c r="H86" s="681"/>
      <c r="I86" s="673"/>
      <c r="J86" s="673"/>
      <c r="K86" s="673"/>
      <c r="L86" s="673"/>
    </row>
    <row r="87" spans="1:12" s="14" customFormat="1" ht="18.75" x14ac:dyDescent="0.3">
      <c r="A87" s="670" t="s">
        <v>56</v>
      </c>
      <c r="B87" s="682" t="e">
        <f>B84/B85</f>
        <v>#DIV/0!</v>
      </c>
      <c r="C87" s="660" t="s">
        <v>57</v>
      </c>
      <c r="D87" s="660"/>
      <c r="E87" s="660"/>
      <c r="F87" s="660"/>
      <c r="G87" s="660"/>
      <c r="I87" s="673"/>
      <c r="J87" s="673"/>
      <c r="K87" s="673"/>
      <c r="L87" s="673"/>
    </row>
    <row r="88" spans="1:12" ht="19.5" customHeight="1" x14ac:dyDescent="0.3">
      <c r="A88" s="668"/>
      <c r="B88" s="668"/>
    </row>
    <row r="89" spans="1:12" ht="27" customHeight="1" x14ac:dyDescent="0.4">
      <c r="A89" s="683" t="s">
        <v>58</v>
      </c>
      <c r="B89" s="684">
        <v>1</v>
      </c>
      <c r="D89" s="763" t="s">
        <v>59</v>
      </c>
      <c r="E89" s="764"/>
      <c r="F89" s="874" t="s">
        <v>60</v>
      </c>
      <c r="G89" s="876"/>
    </row>
    <row r="90" spans="1:12" ht="27" customHeight="1" x14ac:dyDescent="0.4">
      <c r="A90" s="685" t="s">
        <v>61</v>
      </c>
      <c r="B90" s="686">
        <v>1</v>
      </c>
      <c r="C90" s="765" t="s">
        <v>62</v>
      </c>
      <c r="D90" s="688" t="s">
        <v>63</v>
      </c>
      <c r="E90" s="689" t="s">
        <v>64</v>
      </c>
      <c r="F90" s="688" t="s">
        <v>63</v>
      </c>
      <c r="G90" s="766" t="s">
        <v>64</v>
      </c>
      <c r="I90" s="691" t="s">
        <v>65</v>
      </c>
    </row>
    <row r="91" spans="1:12" ht="26.25" customHeight="1" x14ac:dyDescent="0.4">
      <c r="A91" s="685" t="s">
        <v>66</v>
      </c>
      <c r="B91" s="686">
        <v>1</v>
      </c>
      <c r="C91" s="767">
        <v>1</v>
      </c>
      <c r="D91" s="693"/>
      <c r="E91" s="694" t="str">
        <f>IF(ISBLANK(D91),"-",$D$101/$D$98*D91)</f>
        <v>-</v>
      </c>
      <c r="F91" s="693"/>
      <c r="G91" s="695" t="str">
        <f>IF(ISBLANK(F91),"-",$D$101/$F$98*F91)</f>
        <v>-</v>
      </c>
      <c r="I91" s="696"/>
    </row>
    <row r="92" spans="1:12" ht="26.25" customHeight="1" x14ac:dyDescent="0.4">
      <c r="A92" s="685" t="s">
        <v>67</v>
      </c>
      <c r="B92" s="686">
        <v>1</v>
      </c>
      <c r="C92" s="752">
        <v>2</v>
      </c>
      <c r="D92" s="698"/>
      <c r="E92" s="699" t="str">
        <f>IF(ISBLANK(D92),"-",$D$101/$D$98*D92)</f>
        <v>-</v>
      </c>
      <c r="F92" s="698"/>
      <c r="G92" s="700" t="str">
        <f>IF(ISBLANK(F92),"-",$D$101/$F$98*F92)</f>
        <v>-</v>
      </c>
      <c r="I92" s="878" t="e">
        <f>ABS((F96/D96*D95)-F95)/D95</f>
        <v>#DIV/0!</v>
      </c>
    </row>
    <row r="93" spans="1:12" ht="26.25" customHeight="1" x14ac:dyDescent="0.4">
      <c r="A93" s="685" t="s">
        <v>68</v>
      </c>
      <c r="B93" s="686">
        <v>1</v>
      </c>
      <c r="C93" s="752">
        <v>3</v>
      </c>
      <c r="D93" s="698"/>
      <c r="E93" s="699" t="str">
        <f>IF(ISBLANK(D93),"-",$D$101/$D$98*D93)</f>
        <v>-</v>
      </c>
      <c r="F93" s="698"/>
      <c r="G93" s="700" t="str">
        <f>IF(ISBLANK(F93),"-",$D$101/$F$98*F93)</f>
        <v>-</v>
      </c>
      <c r="I93" s="878"/>
    </row>
    <row r="94" spans="1:12" ht="27" customHeight="1" x14ac:dyDescent="0.4">
      <c r="A94" s="685" t="s">
        <v>69</v>
      </c>
      <c r="B94" s="686">
        <v>1</v>
      </c>
      <c r="C94" s="768">
        <v>4</v>
      </c>
      <c r="D94" s="703"/>
      <c r="E94" s="704" t="str">
        <f>IF(ISBLANK(D94),"-",$D$101/$D$98*D94)</f>
        <v>-</v>
      </c>
      <c r="F94" s="769"/>
      <c r="G94" s="705" t="str">
        <f>IF(ISBLANK(F94),"-",$D$101/$F$98*F94)</f>
        <v>-</v>
      </c>
      <c r="I94" s="706"/>
    </row>
    <row r="95" spans="1:12" ht="27" customHeight="1" x14ac:dyDescent="0.4">
      <c r="A95" s="685" t="s">
        <v>70</v>
      </c>
      <c r="B95" s="686">
        <v>1</v>
      </c>
      <c r="C95" s="770" t="s">
        <v>71</v>
      </c>
      <c r="D95" s="771" t="e">
        <f>AVERAGE(D91:D94)</f>
        <v>#DIV/0!</v>
      </c>
      <c r="E95" s="709" t="e">
        <f>AVERAGE(E91:E94)</f>
        <v>#DIV/0!</v>
      </c>
      <c r="F95" s="772" t="e">
        <f>AVERAGE(F91:F94)</f>
        <v>#DIV/0!</v>
      </c>
      <c r="G95" s="773" t="e">
        <f>AVERAGE(G91:G94)</f>
        <v>#DIV/0!</v>
      </c>
    </row>
    <row r="96" spans="1:12" ht="26.25" customHeight="1" x14ac:dyDescent="0.4">
      <c r="A96" s="685" t="s">
        <v>72</v>
      </c>
      <c r="B96" s="671">
        <v>1</v>
      </c>
      <c r="C96" s="774" t="s">
        <v>113</v>
      </c>
      <c r="D96" s="775">
        <v>25.12</v>
      </c>
      <c r="E96" s="701"/>
      <c r="F96" s="713">
        <v>25.78</v>
      </c>
    </row>
    <row r="97" spans="1:10" ht="26.25" customHeight="1" x14ac:dyDescent="0.4">
      <c r="A97" s="685" t="s">
        <v>74</v>
      </c>
      <c r="B97" s="671">
        <v>1</v>
      </c>
      <c r="C97" s="776" t="s">
        <v>114</v>
      </c>
      <c r="D97" s="777" t="e">
        <f>D96*$B$87</f>
        <v>#DIV/0!</v>
      </c>
      <c r="E97" s="716"/>
      <c r="F97" s="715" t="e">
        <f>F96*$B$87</f>
        <v>#DIV/0!</v>
      </c>
    </row>
    <row r="98" spans="1:10" ht="19.5" customHeight="1" x14ac:dyDescent="0.3">
      <c r="A98" s="685" t="s">
        <v>76</v>
      </c>
      <c r="B98" s="778">
        <f>(B97/B96)*(B95/B94)*(B93/B92)*(B91/B90)*B89</f>
        <v>1</v>
      </c>
      <c r="C98" s="776" t="s">
        <v>115</v>
      </c>
      <c r="D98" s="779" t="e">
        <f>D97*$B$83/100</f>
        <v>#DIV/0!</v>
      </c>
      <c r="E98" s="719"/>
      <c r="F98" s="718" t="e">
        <f>F97*$B$83/100</f>
        <v>#DIV/0!</v>
      </c>
    </row>
    <row r="99" spans="1:10" ht="19.5" customHeight="1" x14ac:dyDescent="0.3">
      <c r="A99" s="879" t="s">
        <v>78</v>
      </c>
      <c r="B99" s="893"/>
      <c r="C99" s="776" t="s">
        <v>116</v>
      </c>
      <c r="D99" s="780" t="e">
        <f>D98/$B$98</f>
        <v>#DIV/0!</v>
      </c>
      <c r="E99" s="719"/>
      <c r="F99" s="722" t="e">
        <f>F98/$B$98</f>
        <v>#DIV/0!</v>
      </c>
      <c r="G99" s="781"/>
      <c r="H99" s="711"/>
    </row>
    <row r="100" spans="1:10" ht="19.5" customHeight="1" x14ac:dyDescent="0.3">
      <c r="A100" s="881"/>
      <c r="B100" s="894"/>
      <c r="C100" s="776" t="s">
        <v>80</v>
      </c>
      <c r="D100" s="782">
        <f>$B$56/$B$116</f>
        <v>30</v>
      </c>
      <c r="F100" s="727"/>
      <c r="G100" s="783"/>
      <c r="H100" s="711"/>
    </row>
    <row r="101" spans="1:10" ht="18.75" x14ac:dyDescent="0.3">
      <c r="C101" s="776" t="s">
        <v>81</v>
      </c>
      <c r="D101" s="777">
        <f>D100*$B$98</f>
        <v>30</v>
      </c>
      <c r="F101" s="727"/>
      <c r="G101" s="781"/>
      <c r="H101" s="711"/>
    </row>
    <row r="102" spans="1:10" ht="19.5" customHeight="1" x14ac:dyDescent="0.3">
      <c r="C102" s="784" t="s">
        <v>82</v>
      </c>
      <c r="D102" s="785">
        <f>D101/B34</f>
        <v>30</v>
      </c>
      <c r="F102" s="731"/>
      <c r="G102" s="781"/>
      <c r="H102" s="711"/>
      <c r="J102" s="786"/>
    </row>
    <row r="103" spans="1:10" ht="18.75" x14ac:dyDescent="0.3">
      <c r="C103" s="787" t="s">
        <v>117</v>
      </c>
      <c r="D103" s="788" t="e">
        <f>AVERAGE(E91:E94,G91:G94)</f>
        <v>#DIV/0!</v>
      </c>
      <c r="F103" s="731"/>
      <c r="G103" s="789"/>
      <c r="H103" s="711"/>
      <c r="J103" s="790"/>
    </row>
    <row r="104" spans="1:10" ht="18.75" x14ac:dyDescent="0.3">
      <c r="C104" s="754" t="s">
        <v>84</v>
      </c>
      <c r="D104" s="791" t="e">
        <f>STDEV(E91:E94,G91:G94)/D103</f>
        <v>#DIV/0!</v>
      </c>
      <c r="F104" s="731"/>
      <c r="G104" s="781"/>
      <c r="H104" s="711"/>
      <c r="J104" s="790"/>
    </row>
    <row r="105" spans="1:10" ht="19.5" customHeight="1" x14ac:dyDescent="0.3">
      <c r="C105" s="756" t="s">
        <v>20</v>
      </c>
      <c r="D105" s="792">
        <f>COUNT(E91:E94,G91:G94)</f>
        <v>0</v>
      </c>
      <c r="F105" s="731"/>
      <c r="G105" s="781"/>
      <c r="H105" s="711"/>
      <c r="J105" s="790"/>
    </row>
    <row r="106" spans="1:10" ht="19.5" customHeight="1" x14ac:dyDescent="0.3">
      <c r="A106" s="735"/>
      <c r="B106" s="735"/>
      <c r="C106" s="735"/>
      <c r="D106" s="735"/>
      <c r="E106" s="735"/>
    </row>
    <row r="107" spans="1:10" ht="27" customHeight="1" x14ac:dyDescent="0.4">
      <c r="A107" s="683" t="s">
        <v>118</v>
      </c>
      <c r="B107" s="684">
        <v>1</v>
      </c>
      <c r="C107" s="831" t="s">
        <v>119</v>
      </c>
      <c r="D107" s="831" t="s">
        <v>63</v>
      </c>
      <c r="E107" s="831" t="s">
        <v>120</v>
      </c>
      <c r="F107" s="793" t="s">
        <v>121</v>
      </c>
    </row>
    <row r="108" spans="1:10" ht="26.25" customHeight="1" x14ac:dyDescent="0.4">
      <c r="A108" s="685" t="s">
        <v>122</v>
      </c>
      <c r="B108" s="686">
        <v>1</v>
      </c>
      <c r="C108" s="836">
        <v>1</v>
      </c>
      <c r="D108" s="837"/>
      <c r="E108" s="811" t="str">
        <f t="shared" ref="E108:E113" si="1">IF(ISBLANK(D108),"-",D108/$D$103*$D$100*$B$116)</f>
        <v>-</v>
      </c>
      <c r="F108" s="838" t="str">
        <f t="shared" ref="F108:F113" si="2">IF(ISBLANK(D108), "-", (E108/$B$56)*100)</f>
        <v>-</v>
      </c>
    </row>
    <row r="109" spans="1:10" ht="26.25" customHeight="1" x14ac:dyDescent="0.4">
      <c r="A109" s="685" t="s">
        <v>95</v>
      </c>
      <c r="B109" s="686">
        <v>1</v>
      </c>
      <c r="C109" s="832">
        <v>2</v>
      </c>
      <c r="D109" s="834"/>
      <c r="E109" s="812" t="str">
        <f t="shared" si="1"/>
        <v>-</v>
      </c>
      <c r="F109" s="839" t="str">
        <f t="shared" si="2"/>
        <v>-</v>
      </c>
    </row>
    <row r="110" spans="1:10" ht="26.25" customHeight="1" x14ac:dyDescent="0.4">
      <c r="A110" s="685" t="s">
        <v>96</v>
      </c>
      <c r="B110" s="686">
        <v>1</v>
      </c>
      <c r="C110" s="832">
        <v>3</v>
      </c>
      <c r="D110" s="834"/>
      <c r="E110" s="812" t="str">
        <f t="shared" si="1"/>
        <v>-</v>
      </c>
      <c r="F110" s="839" t="str">
        <f t="shared" si="2"/>
        <v>-</v>
      </c>
    </row>
    <row r="111" spans="1:10" ht="26.25" customHeight="1" x14ac:dyDescent="0.4">
      <c r="A111" s="685" t="s">
        <v>97</v>
      </c>
      <c r="B111" s="686">
        <v>1</v>
      </c>
      <c r="C111" s="832">
        <v>4</v>
      </c>
      <c r="D111" s="834"/>
      <c r="E111" s="812" t="str">
        <f t="shared" si="1"/>
        <v>-</v>
      </c>
      <c r="F111" s="839" t="str">
        <f t="shared" si="2"/>
        <v>-</v>
      </c>
    </row>
    <row r="112" spans="1:10" ht="26.25" customHeight="1" x14ac:dyDescent="0.4">
      <c r="A112" s="685" t="s">
        <v>98</v>
      </c>
      <c r="B112" s="686">
        <v>1</v>
      </c>
      <c r="C112" s="832">
        <v>5</v>
      </c>
      <c r="D112" s="834"/>
      <c r="E112" s="812" t="str">
        <f t="shared" si="1"/>
        <v>-</v>
      </c>
      <c r="F112" s="839" t="str">
        <f t="shared" si="2"/>
        <v>-</v>
      </c>
    </row>
    <row r="113" spans="1:10" ht="27" customHeight="1" x14ac:dyDescent="0.4">
      <c r="A113" s="685" t="s">
        <v>100</v>
      </c>
      <c r="B113" s="686">
        <v>1</v>
      </c>
      <c r="C113" s="833">
        <v>6</v>
      </c>
      <c r="D113" s="835"/>
      <c r="E113" s="813" t="str">
        <f t="shared" si="1"/>
        <v>-</v>
      </c>
      <c r="F113" s="840" t="str">
        <f t="shared" si="2"/>
        <v>-</v>
      </c>
    </row>
    <row r="114" spans="1:10" ht="27" customHeight="1" x14ac:dyDescent="0.4">
      <c r="A114" s="685" t="s">
        <v>101</v>
      </c>
      <c r="B114" s="686">
        <v>1</v>
      </c>
      <c r="C114" s="794"/>
      <c r="D114" s="752"/>
      <c r="E114" s="659"/>
      <c r="F114" s="841"/>
    </row>
    <row r="115" spans="1:10" ht="26.25" customHeight="1" x14ac:dyDescent="0.4">
      <c r="A115" s="685" t="s">
        <v>102</v>
      </c>
      <c r="B115" s="686">
        <v>1</v>
      </c>
      <c r="C115" s="794"/>
      <c r="D115" s="818" t="s">
        <v>71</v>
      </c>
      <c r="E115" s="820" t="e">
        <f>AVERAGE(E108:E113)</f>
        <v>#DIV/0!</v>
      </c>
      <c r="F115" s="842" t="e">
        <f>AVERAGE(F108:F113)</f>
        <v>#DIV/0!</v>
      </c>
    </row>
    <row r="116" spans="1:10" ht="27" customHeight="1" x14ac:dyDescent="0.4">
      <c r="A116" s="685" t="s">
        <v>103</v>
      </c>
      <c r="B116" s="717">
        <f>(B115/B114)*(B113/B112)*(B111/B110)*(B109/B108)*B107</f>
        <v>1</v>
      </c>
      <c r="C116" s="795"/>
      <c r="D116" s="819" t="s">
        <v>84</v>
      </c>
      <c r="E116" s="817" t="e">
        <f>STDEV(E108:E113)/E115</f>
        <v>#DIV/0!</v>
      </c>
      <c r="F116" s="796" t="e">
        <f>STDEV(F108:F113)/F115</f>
        <v>#DIV/0!</v>
      </c>
      <c r="I116" s="659"/>
    </row>
    <row r="117" spans="1:10" ht="27" customHeight="1" x14ac:dyDescent="0.4">
      <c r="A117" s="879" t="s">
        <v>78</v>
      </c>
      <c r="B117" s="880"/>
      <c r="C117" s="797"/>
      <c r="D117" s="756" t="s">
        <v>20</v>
      </c>
      <c r="E117" s="822">
        <f>COUNT(E108:E113)</f>
        <v>0</v>
      </c>
      <c r="F117" s="823">
        <f>COUNT(F108:F113)</f>
        <v>0</v>
      </c>
      <c r="I117" s="659"/>
      <c r="J117" s="790"/>
    </row>
    <row r="118" spans="1:10" ht="26.25" customHeight="1" x14ac:dyDescent="0.3">
      <c r="A118" s="881"/>
      <c r="B118" s="882"/>
      <c r="C118" s="659"/>
      <c r="D118" s="821"/>
      <c r="E118" s="859" t="s">
        <v>123</v>
      </c>
      <c r="F118" s="860"/>
      <c r="G118" s="659"/>
      <c r="H118" s="659"/>
      <c r="I118" s="659"/>
    </row>
    <row r="119" spans="1:10" ht="25.5" customHeight="1" x14ac:dyDescent="0.4">
      <c r="A119" s="806"/>
      <c r="B119" s="681"/>
      <c r="C119" s="659"/>
      <c r="D119" s="819" t="s">
        <v>124</v>
      </c>
      <c r="E119" s="824">
        <f>MIN(E108:E113)</f>
        <v>0</v>
      </c>
      <c r="F119" s="843">
        <f>MIN(F108:F113)</f>
        <v>0</v>
      </c>
      <c r="G119" s="659"/>
      <c r="H119" s="659"/>
      <c r="I119" s="659"/>
    </row>
    <row r="120" spans="1:10" ht="24" customHeight="1" x14ac:dyDescent="0.4">
      <c r="A120" s="806"/>
      <c r="B120" s="681"/>
      <c r="C120" s="659"/>
      <c r="D120" s="728" t="s">
        <v>125</v>
      </c>
      <c r="E120" s="825">
        <f>MAX(E108:E113)</f>
        <v>0</v>
      </c>
      <c r="F120" s="844">
        <f>MAX(F108:F113)</f>
        <v>0</v>
      </c>
      <c r="G120" s="659"/>
      <c r="H120" s="659"/>
      <c r="I120" s="659"/>
    </row>
    <row r="121" spans="1:10" ht="27" customHeight="1" x14ac:dyDescent="0.3">
      <c r="A121" s="806"/>
      <c r="B121" s="681"/>
      <c r="C121" s="659"/>
      <c r="D121" s="659"/>
      <c r="E121" s="659"/>
      <c r="F121" s="752"/>
      <c r="G121" s="659"/>
      <c r="H121" s="659"/>
      <c r="I121" s="659"/>
    </row>
    <row r="122" spans="1:10" ht="25.5" customHeight="1" x14ac:dyDescent="0.3">
      <c r="A122" s="806"/>
      <c r="B122" s="681"/>
      <c r="C122" s="659"/>
      <c r="D122" s="659"/>
      <c r="E122" s="659"/>
      <c r="F122" s="752"/>
      <c r="G122" s="659"/>
      <c r="H122" s="659"/>
      <c r="I122" s="659"/>
    </row>
    <row r="123" spans="1:10" ht="18.75" x14ac:dyDescent="0.3">
      <c r="A123" s="806"/>
      <c r="B123" s="681"/>
      <c r="C123" s="659"/>
      <c r="D123" s="659"/>
      <c r="E123" s="659"/>
      <c r="F123" s="752"/>
      <c r="G123" s="659"/>
      <c r="H123" s="659"/>
      <c r="I123" s="659"/>
    </row>
    <row r="124" spans="1:10" ht="45.75" customHeight="1" x14ac:dyDescent="0.65">
      <c r="A124" s="669" t="s">
        <v>106</v>
      </c>
      <c r="B124" s="758" t="s">
        <v>126</v>
      </c>
      <c r="C124" s="891" t="str">
        <f>B26</f>
        <v>Caffeine Anhydrous</v>
      </c>
      <c r="D124" s="891"/>
      <c r="E124" s="759" t="s">
        <v>127</v>
      </c>
      <c r="F124" s="759"/>
      <c r="G124" s="845" t="e">
        <f>F115</f>
        <v>#DIV/0!</v>
      </c>
      <c r="H124" s="659"/>
      <c r="I124" s="659"/>
    </row>
    <row r="125" spans="1:10" ht="45.75" customHeight="1" x14ac:dyDescent="0.65">
      <c r="A125" s="669"/>
      <c r="B125" s="758" t="s">
        <v>128</v>
      </c>
      <c r="C125" s="670" t="s">
        <v>129</v>
      </c>
      <c r="D125" s="845">
        <f>MIN(F108:F113)</f>
        <v>0</v>
      </c>
      <c r="E125" s="770" t="s">
        <v>130</v>
      </c>
      <c r="F125" s="845">
        <f>MAX(F108:F113)</f>
        <v>0</v>
      </c>
      <c r="G125" s="760"/>
      <c r="H125" s="659"/>
      <c r="I125" s="659"/>
    </row>
    <row r="126" spans="1:10" ht="19.5" customHeight="1" x14ac:dyDescent="0.3">
      <c r="A126" s="798"/>
      <c r="B126" s="798"/>
      <c r="C126" s="799"/>
      <c r="D126" s="799"/>
      <c r="E126" s="799"/>
      <c r="F126" s="799"/>
      <c r="G126" s="799"/>
      <c r="H126" s="799"/>
    </row>
    <row r="127" spans="1:10" ht="18.75" x14ac:dyDescent="0.3">
      <c r="B127" s="892" t="s">
        <v>26</v>
      </c>
      <c r="C127" s="892"/>
      <c r="E127" s="765" t="s">
        <v>27</v>
      </c>
      <c r="F127" s="800"/>
      <c r="G127" s="892" t="s">
        <v>28</v>
      </c>
      <c r="H127" s="892"/>
    </row>
    <row r="128" spans="1:10" ht="69.95" customHeight="1" x14ac:dyDescent="0.3">
      <c r="A128" s="801" t="s">
        <v>29</v>
      </c>
      <c r="B128" s="802"/>
      <c r="C128" s="802"/>
      <c r="E128" s="802"/>
      <c r="F128" s="659"/>
      <c r="G128" s="803"/>
      <c r="H128" s="803"/>
    </row>
    <row r="129" spans="1:9" ht="69.95" customHeight="1" x14ac:dyDescent="0.3">
      <c r="A129" s="801" t="s">
        <v>30</v>
      </c>
      <c r="B129" s="804"/>
      <c r="C129" s="804"/>
      <c r="E129" s="804"/>
      <c r="F129" s="659"/>
      <c r="G129" s="805"/>
      <c r="H129" s="805"/>
    </row>
    <row r="130" spans="1:9" ht="18.75" x14ac:dyDescent="0.3">
      <c r="A130" s="751"/>
      <c r="B130" s="751"/>
      <c r="C130" s="752"/>
      <c r="D130" s="752"/>
      <c r="E130" s="752"/>
      <c r="F130" s="755"/>
      <c r="G130" s="752"/>
      <c r="H130" s="752"/>
      <c r="I130" s="659"/>
    </row>
    <row r="131" spans="1:9" ht="18.75" x14ac:dyDescent="0.3">
      <c r="A131" s="751"/>
      <c r="B131" s="751"/>
      <c r="C131" s="752"/>
      <c r="D131" s="752"/>
      <c r="E131" s="752"/>
      <c r="F131" s="755"/>
      <c r="G131" s="752"/>
      <c r="H131" s="752"/>
      <c r="I131" s="659"/>
    </row>
    <row r="132" spans="1:9" ht="18.75" x14ac:dyDescent="0.3">
      <c r="A132" s="751"/>
      <c r="B132" s="751"/>
      <c r="C132" s="752"/>
      <c r="D132" s="752"/>
      <c r="E132" s="752"/>
      <c r="F132" s="755"/>
      <c r="G132" s="752"/>
      <c r="H132" s="752"/>
      <c r="I132" s="659"/>
    </row>
    <row r="133" spans="1:9" ht="18.75" x14ac:dyDescent="0.3">
      <c r="A133" s="751"/>
      <c r="B133" s="751"/>
      <c r="C133" s="752"/>
      <c r="D133" s="752"/>
      <c r="E133" s="752"/>
      <c r="F133" s="755"/>
      <c r="G133" s="752"/>
      <c r="H133" s="752"/>
      <c r="I133" s="659"/>
    </row>
    <row r="134" spans="1:9" ht="18.75" x14ac:dyDescent="0.3">
      <c r="A134" s="751"/>
      <c r="B134" s="751"/>
      <c r="C134" s="752"/>
      <c r="D134" s="752"/>
      <c r="E134" s="752"/>
      <c r="F134" s="755"/>
      <c r="G134" s="752"/>
      <c r="H134" s="752"/>
      <c r="I134" s="659"/>
    </row>
    <row r="135" spans="1:9" ht="18.75" x14ac:dyDescent="0.3">
      <c r="A135" s="751"/>
      <c r="B135" s="751"/>
      <c r="C135" s="752"/>
      <c r="D135" s="752"/>
      <c r="E135" s="752"/>
      <c r="F135" s="755"/>
      <c r="G135" s="752"/>
      <c r="H135" s="752"/>
      <c r="I135" s="659"/>
    </row>
    <row r="136" spans="1:9" ht="18.75" x14ac:dyDescent="0.3">
      <c r="A136" s="751"/>
      <c r="B136" s="751"/>
      <c r="C136" s="752"/>
      <c r="D136" s="752"/>
      <c r="E136" s="752"/>
      <c r="F136" s="755"/>
      <c r="G136" s="752"/>
      <c r="H136" s="752"/>
      <c r="I136" s="659"/>
    </row>
    <row r="137" spans="1:9" ht="18.75" x14ac:dyDescent="0.3">
      <c r="A137" s="751"/>
      <c r="B137" s="751"/>
      <c r="C137" s="752"/>
      <c r="D137" s="752"/>
      <c r="E137" s="752"/>
      <c r="F137" s="755"/>
      <c r="G137" s="752"/>
      <c r="H137" s="752"/>
      <c r="I137" s="659"/>
    </row>
    <row r="138" spans="1:9" ht="18.75" x14ac:dyDescent="0.3">
      <c r="A138" s="751"/>
      <c r="B138" s="751"/>
      <c r="C138" s="752"/>
      <c r="D138" s="752"/>
      <c r="E138" s="752"/>
      <c r="F138" s="755"/>
      <c r="G138" s="752"/>
      <c r="H138" s="752"/>
      <c r="I138" s="65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Paracetamol SST</vt:lpstr>
      <vt:lpstr>Phenyl SST</vt:lpstr>
      <vt:lpstr>Chlorpheniramine SST</vt:lpstr>
      <vt:lpstr>Caffeine SST</vt:lpstr>
      <vt:lpstr>Uniformity</vt:lpstr>
      <vt:lpstr>Paracetamol</vt:lpstr>
      <vt:lpstr>Phenylephrine Hydrochloride</vt:lpstr>
      <vt:lpstr>Chlorpheniramine Maleate</vt:lpstr>
      <vt:lpstr>Caffeine anhydrous</vt:lpstr>
      <vt:lpstr>'Caffeine anhydrous'!Print_Area</vt:lpstr>
      <vt:lpstr>'Caffeine SST'!Print_Area</vt:lpstr>
      <vt:lpstr>'Chlorpheniramine Maleate'!Print_Area</vt:lpstr>
      <vt:lpstr>'Chlorpheniramine SST'!Print_Area</vt:lpstr>
      <vt:lpstr>Paracetamol!Print_Area</vt:lpstr>
      <vt:lpstr>'Paracetamol SST'!Print_Area</vt:lpstr>
      <vt:lpstr>'Phenyl SST'!Print_Area</vt:lpstr>
      <vt:lpstr>'Phenylephrine Hydrochloride'!Print_Area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2017-01-12T07:53:20Z</cp:lastPrinted>
  <dcterms:created xsi:type="dcterms:W3CDTF">2005-07-05T10:19:27Z</dcterms:created>
  <dcterms:modified xsi:type="dcterms:W3CDTF">2017-01-12T12:39:27Z</dcterms:modified>
</cp:coreProperties>
</file>