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activeTab="1"/>
  </bookViews>
  <sheets>
    <sheet name="Weight Uniformity" sheetId="1" r:id="rId1"/>
    <sheet name="M. assay" sheetId="2" r:id="rId2"/>
    <sheet name="Dissolution" sheetId="3" r:id="rId3"/>
  </sheets>
  <definedNames>
    <definedName name="_xlnm.Print_Area" localSheetId="1">'M. assay'!$A$1:$H$145</definedName>
  </definedNames>
  <calcPr calcId="144525"/>
</workbook>
</file>

<file path=xl/calcChain.xml><?xml version="1.0" encoding="utf-8"?>
<calcChain xmlns="http://schemas.openxmlformats.org/spreadsheetml/2006/main">
  <c r="C94" i="2" l="1"/>
  <c r="C61" i="2"/>
  <c r="C30" i="2"/>
  <c r="B48" i="3"/>
  <c r="D46" i="3"/>
  <c r="D45" i="3"/>
  <c r="D44" i="3"/>
  <c r="D43" i="3"/>
  <c r="D42" i="3"/>
  <c r="D41" i="3"/>
  <c r="B29" i="3"/>
  <c r="B28" i="3" s="1"/>
  <c r="G108" i="2"/>
  <c r="F108" i="2"/>
  <c r="E108" i="2"/>
  <c r="D108" i="2"/>
  <c r="C108" i="2"/>
  <c r="B108" i="2"/>
  <c r="G102" i="2"/>
  <c r="F102" i="2"/>
  <c r="E102" i="2"/>
  <c r="D102" i="2"/>
  <c r="C102" i="2"/>
  <c r="B102" i="2"/>
  <c r="G75" i="2"/>
  <c r="F75" i="2"/>
  <c r="E75" i="2"/>
  <c r="D75" i="2"/>
  <c r="C75" i="2"/>
  <c r="B75" i="2"/>
  <c r="G69" i="2"/>
  <c r="F69" i="2"/>
  <c r="E69" i="2"/>
  <c r="D69" i="2"/>
  <c r="C69" i="2"/>
  <c r="B69" i="2"/>
  <c r="G44" i="2"/>
  <c r="F44" i="2"/>
  <c r="E44" i="2"/>
  <c r="D44" i="2"/>
  <c r="C44" i="2"/>
  <c r="B44" i="2"/>
  <c r="G38" i="2"/>
  <c r="F38" i="2"/>
  <c r="E38" i="2"/>
  <c r="D38" i="2"/>
  <c r="C38" i="2"/>
  <c r="B38" i="2"/>
  <c r="E26" i="2"/>
  <c r="D111" i="2" s="1"/>
  <c r="E24" i="2"/>
  <c r="B111" i="2" s="1"/>
  <c r="C40" i="1"/>
  <c r="D44" i="1" s="1"/>
  <c r="C39" i="1"/>
  <c r="D19" i="1"/>
  <c r="C54" i="2" l="1"/>
  <c r="E54" i="2"/>
  <c r="C87" i="2"/>
  <c r="E87" i="2"/>
  <c r="C118" i="2"/>
  <c r="E118" i="2"/>
  <c r="C53" i="2"/>
  <c r="C55" i="2" s="1"/>
  <c r="E53" i="2"/>
  <c r="E55" i="2" s="1"/>
  <c r="C86" i="2"/>
  <c r="C88" i="2" s="1"/>
  <c r="E86" i="2"/>
  <c r="E88" i="2" s="1"/>
  <c r="C117" i="2"/>
  <c r="C119" i="2" s="1"/>
  <c r="E117" i="2"/>
  <c r="E119" i="2" s="1"/>
  <c r="B114" i="2"/>
  <c r="F28" i="3"/>
  <c r="G28" i="3" s="1"/>
  <c r="F29" i="3"/>
  <c r="G29" i="3" s="1"/>
  <c r="F27" i="3"/>
  <c r="G27" i="3" s="1"/>
  <c r="F26" i="3"/>
  <c r="G26" i="3" s="1"/>
  <c r="F25" i="3"/>
  <c r="G25" i="3" s="1"/>
  <c r="F24" i="3"/>
  <c r="G24" i="3" s="1"/>
  <c r="C89" i="2"/>
  <c r="C90" i="2" s="1"/>
  <c r="E89" i="2"/>
  <c r="E90" i="2" s="1"/>
  <c r="C120" i="2"/>
  <c r="C121" i="2" s="1"/>
  <c r="E120" i="2"/>
  <c r="E121" i="2" s="1"/>
  <c r="E122" i="2" s="1"/>
  <c r="C134" i="2" s="1"/>
  <c r="B47" i="2"/>
  <c r="B80" i="2"/>
  <c r="B50" i="2"/>
  <c r="D47" i="2"/>
  <c r="B83" i="2"/>
  <c r="D80" i="2"/>
  <c r="C43" i="1"/>
  <c r="C44" i="1"/>
  <c r="D21" i="1"/>
  <c r="D23" i="1"/>
  <c r="D25" i="1"/>
  <c r="D27" i="1"/>
  <c r="D29" i="1"/>
  <c r="D31" i="1"/>
  <c r="D33" i="1"/>
  <c r="D35" i="1"/>
  <c r="D37" i="1"/>
  <c r="D18" i="1"/>
  <c r="D20" i="1"/>
  <c r="D22" i="1"/>
  <c r="D24" i="1"/>
  <c r="D26" i="1"/>
  <c r="D28" i="1"/>
  <c r="D30" i="1"/>
  <c r="D32" i="1"/>
  <c r="D34" i="1"/>
  <c r="D36" i="1"/>
  <c r="B43" i="1"/>
  <c r="D43" i="1"/>
  <c r="E56" i="2" l="1"/>
  <c r="E57" i="2" s="1"/>
  <c r="C56" i="2"/>
  <c r="C57" i="2" s="1"/>
  <c r="C122" i="2"/>
  <c r="C133" i="2" s="1"/>
  <c r="C58" i="2"/>
  <c r="C129" i="2" s="1"/>
  <c r="E58" i="2"/>
  <c r="C130" i="2" s="1"/>
  <c r="G33" i="3"/>
  <c r="G31" i="3"/>
  <c r="E91" i="2"/>
  <c r="C132" i="2" s="1"/>
  <c r="C91" i="2"/>
  <c r="C131" i="2" s="1"/>
  <c r="C136" i="2" l="1"/>
  <c r="C137" i="2" s="1"/>
  <c r="G32" i="3"/>
  <c r="E42" i="3"/>
  <c r="E46" i="3"/>
  <c r="E43" i="3"/>
  <c r="E44" i="3"/>
  <c r="E41" i="3"/>
  <c r="E45" i="3"/>
  <c r="D139" i="2" l="1"/>
  <c r="E50" i="3"/>
  <c r="E48" i="3"/>
  <c r="C52" i="3" l="1"/>
  <c r="E49" i="3"/>
</calcChain>
</file>

<file path=xl/sharedStrings.xml><?xml version="1.0" encoding="utf-8"?>
<sst xmlns="http://schemas.openxmlformats.org/spreadsheetml/2006/main" count="225" uniqueCount="120">
  <si>
    <t>Please enter the required information in the cells highlighted in green</t>
  </si>
  <si>
    <t>Uniformity of Weight Test Report</t>
  </si>
  <si>
    <t>Sample Name:</t>
  </si>
  <si>
    <t>ERYMAC 250 TABLETS</t>
  </si>
  <si>
    <t>Laboratory Ref No:</t>
  </si>
  <si>
    <t>NDQD201605938</t>
  </si>
  <si>
    <t>Active Ingredient:</t>
  </si>
  <si>
    <t xml:space="preserve">Erythromycin </t>
  </si>
  <si>
    <t>Label Claim:</t>
  </si>
  <si>
    <t>Each tablet contains Erythromycin sterarate eq. to 250mg Erythromycin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</si>
  <si>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</si>
  <si>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</si>
  <si>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</si>
  <si>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</si>
  <si>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</si>
  <si>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</si>
  <si>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</si>
  <si>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</si>
  <si>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</si>
  <si>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</si>
  <si>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</si>
  <si>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</si>
  <si>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</si>
  <si>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</si>
  <si>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E. Tanui</t>
  </si>
  <si>
    <t>.</t>
  </si>
  <si>
    <t>MICOBIOLOGY NO.</t>
  </si>
  <si>
    <t>BIOL/002/2016</t>
  </si>
  <si>
    <t>DATE RECEIVED</t>
  </si>
  <si>
    <t>2016-06-27 08:56:02</t>
  </si>
  <si>
    <t>Analysis Report</t>
  </si>
  <si>
    <t>250 mg Erythromycin Microbial Assay</t>
  </si>
  <si>
    <t>ERYMAC TABLETS</t>
  </si>
  <si>
    <t>Lab Ref No:</t>
  </si>
  <si>
    <t>Each  ml contains mg of 250 mg Erythromycin</t>
  </si>
  <si>
    <t>Date Test Set:</t>
  </si>
  <si>
    <t>13/7/2016</t>
  </si>
  <si>
    <t>Date of Results:</t>
  </si>
  <si>
    <t>14/07/2016</t>
  </si>
  <si>
    <t>Erythromycin</t>
  </si>
  <si>
    <t xml:space="preserve">Equivalent to </t>
  </si>
  <si>
    <t>Standard Information:</t>
  </si>
  <si>
    <t>Standard  Weights (mg):</t>
  </si>
  <si>
    <t>A</t>
  </si>
  <si>
    <t xml:space="preserve">Source: </t>
  </si>
  <si>
    <t>NQCL</t>
  </si>
  <si>
    <t>% age Potency:</t>
  </si>
  <si>
    <t>B</t>
  </si>
  <si>
    <t>Sample A Weight (mg):</t>
  </si>
  <si>
    <t>Equivalent to Erythromycin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</si>
  <si>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</si>
  <si>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</si>
  <si>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</si>
  <si>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</si>
  <si>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</si>
  <si>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</si>
  <si>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</si>
  <si>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</si>
  <si>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</si>
  <si>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</si>
  <si>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Erythromycin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</si>
  <si>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</si>
  <si>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</si>
  <si>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</si>
  <si>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</si>
  <si>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</si>
  <si>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</si>
  <si>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</si>
  <si>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</si>
  <si>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</si>
  <si>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</si>
  <si>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</si>
  <si>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</si>
  <si>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Weight (mg):</t>
  </si>
  <si>
    <t>Equivalent to Erythromycin Base (mg)</t>
  </si>
  <si>
    <t>Sample B / Standard A</t>
  </si>
  <si>
    <t>Sample B / Standard B</t>
  </si>
  <si>
    <t>Final Concentration of Gentamicin in Standard:</t>
  </si>
  <si>
    <t>Sample C Weight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</si>
  <si>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</si>
  <si>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</si>
  <si>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</si>
  <si>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</si>
  <si>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</si>
  <si>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</si>
  <si>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</si>
  <si>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</si>
  <si>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</si>
  <si>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E. Ngamau</t>
  </si>
  <si>
    <t>DIRECTOR</t>
  </si>
  <si>
    <t>Erythromycin Microbial Assay</t>
  </si>
  <si>
    <t xml:space="preserve">  ERYMAC 250 TABLETS</t>
  </si>
  <si>
    <t>Erythromycin Stearate</t>
  </si>
  <si>
    <t>Each  Tablet contains Erythromycin  Stearate BP Equiv to Erythromycin 250mg</t>
  </si>
  <si>
    <t>Standard Weight (mg):</t>
  </si>
  <si>
    <t>Abs:</t>
  </si>
  <si>
    <t>Norm. Abs:</t>
  </si>
  <si>
    <t>% age Norm. Abs:</t>
  </si>
  <si>
    <t>Std A</t>
  </si>
  <si>
    <t>% Potency:</t>
  </si>
  <si>
    <t xml:space="preserve">Desired Erythromycin </t>
  </si>
  <si>
    <t>Base Weight (mg):</t>
  </si>
  <si>
    <t>Std B</t>
  </si>
  <si>
    <t>Desired Conc. (mg/mL):</t>
  </si>
  <si>
    <t>Averages:</t>
  </si>
  <si>
    <t xml:space="preserve">RSD: </t>
  </si>
  <si>
    <t>n:</t>
  </si>
  <si>
    <t xml:space="preserve">Determination of Erythromycin Stearate Dissolved in the sample </t>
  </si>
  <si>
    <t xml:space="preserve">Label Claim: </t>
  </si>
  <si>
    <t>Each Tablet contains Erythromycin Stearete BP Equiv to Erythromycin 250mg</t>
  </si>
  <si>
    <t>Tablet</t>
  </si>
  <si>
    <t>Tablet No.</t>
  </si>
  <si>
    <t>Weight (mg)</t>
  </si>
  <si>
    <t>Absorbance:</t>
  </si>
  <si>
    <t xml:space="preserve">%age Content </t>
  </si>
  <si>
    <t>Average Tablet Weight (mg):</t>
  </si>
  <si>
    <t>n</t>
  </si>
  <si>
    <t>Amount Of Erythromycin Dissolved is</t>
  </si>
  <si>
    <t>Erythromycin (mg)</t>
  </si>
  <si>
    <t>COMMENTS: The %age content of Erythromycin  in the sample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</si>
</sst>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09]d/mmm/yy;@"/>
    <numFmt numFmtId="165" formatCode="0.00000"/>
    <numFmt numFmtId="166" formatCode="0.0000"/>
    <numFmt numFmtId="167" formatCode="0.0%"/>
    <numFmt numFmtId="168" formatCode="dd\-mmm\-yy"/>
    <numFmt numFmtId="169" formatCode="0.0000\ &quot;mg&quot;\ "/>
    <numFmt numFmtId="170" formatCode="0.00000000"/>
    <numFmt numFmtId="171" formatCode="0.000000000"/>
    <numFmt numFmtId="172" formatCode="0.000000"/>
    <numFmt numFmtId="173" formatCode="0.000"/>
  </numFmts>
  <fonts count="17" x14ac:knownFonts="1">
    <font>
      <sz val="11"/>
      <color theme="1"/>
      <name val="Calibri"/>
      <family val="2"/>
      <scheme val="minor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0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2"/>
      <name val="Book Antiqua"/>
      <family val="1"/>
    </font>
    <font>
      <b/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5" fillId="0" borderId="0" xfId="0" applyNumberFormat="1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16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/>
    <xf numFmtId="165" fontId="4" fillId="0" borderId="4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2" fontId="5" fillId="2" borderId="5" xfId="0" applyNumberFormat="1" applyFont="1" applyFill="1" applyBorder="1" applyProtection="1">
      <protection locked="0"/>
    </xf>
    <xf numFmtId="10" fontId="5" fillId="0" borderId="6" xfId="0" applyNumberFormat="1" applyFont="1" applyFill="1" applyBorder="1" applyAlignment="1">
      <alignment horizontal="center"/>
    </xf>
    <xf numFmtId="10" fontId="5" fillId="0" borderId="0" xfId="0" applyNumberFormat="1" applyFont="1" applyFill="1" applyAlignment="1">
      <alignment horizontal="center"/>
    </xf>
    <xf numFmtId="10" fontId="5" fillId="0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Protection="1">
      <protection locked="0"/>
    </xf>
    <xf numFmtId="166" fontId="7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0" fontId="5" fillId="0" borderId="4" xfId="0" applyFont="1" applyFill="1" applyBorder="1" applyAlignment="1">
      <alignment horizontal="right" vertical="center"/>
    </xf>
    <xf numFmtId="166" fontId="5" fillId="0" borderId="4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Alignment="1">
      <alignment horizontal="center"/>
    </xf>
    <xf numFmtId="165" fontId="4" fillId="0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2" fontId="8" fillId="0" borderId="0" xfId="0" applyNumberFormat="1" applyFont="1" applyFill="1"/>
    <xf numFmtId="0" fontId="4" fillId="0" borderId="4" xfId="0" applyFont="1" applyFill="1" applyBorder="1" applyAlignment="1">
      <alignment horizontal="center" vertical="center"/>
    </xf>
    <xf numFmtId="10" fontId="7" fillId="0" borderId="0" xfId="0" applyNumberFormat="1" applyFont="1" applyFill="1"/>
    <xf numFmtId="166" fontId="4" fillId="0" borderId="6" xfId="0" applyNumberFormat="1" applyFont="1" applyFill="1" applyBorder="1" applyAlignment="1">
      <alignment horizontal="center" vertical="center"/>
    </xf>
    <xf numFmtId="167" fontId="4" fillId="0" borderId="8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167" fontId="4" fillId="0" borderId="9" xfId="0" applyNumberFormat="1" applyFont="1" applyFill="1" applyBorder="1" applyAlignment="1">
      <alignment horizontal="center"/>
    </xf>
    <xf numFmtId="0" fontId="5" fillId="0" borderId="10" xfId="0" applyFont="1" applyFill="1" applyBorder="1"/>
    <xf numFmtId="0" fontId="5" fillId="0" borderId="0" xfId="0" applyFont="1" applyFill="1" applyAlignment="1">
      <alignment horizontal="center"/>
    </xf>
    <xf numFmtId="10" fontId="5" fillId="0" borderId="10" xfId="0" applyNumberFormat="1" applyFont="1" applyFill="1" applyBorder="1"/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/>
    <xf numFmtId="0" fontId="3" fillId="0" borderId="13" xfId="0" applyFont="1" applyFill="1" applyBorder="1"/>
    <xf numFmtId="0" fontId="7" fillId="0" borderId="0" xfId="0" applyFont="1" applyFill="1"/>
    <xf numFmtId="15" fontId="3" fillId="0" borderId="13" xfId="0" applyNumberFormat="1" applyFont="1" applyFill="1" applyBorder="1"/>
    <xf numFmtId="0" fontId="5" fillId="0" borderId="13" xfId="0" applyFont="1" applyFill="1" applyBorder="1"/>
    <xf numFmtId="0" fontId="2" fillId="0" borderId="0" xfId="0" applyFont="1" applyFill="1"/>
    <xf numFmtId="0" fontId="7" fillId="3" borderId="14" xfId="0" applyFont="1" applyFill="1" applyBorder="1" applyAlignment="1">
      <alignment horizontal="center" vertical="center"/>
    </xf>
    <xf numFmtId="0" fontId="4" fillId="0" borderId="0" xfId="0" applyFont="1" applyFill="1"/>
    <xf numFmtId="0" fontId="7" fillId="0" borderId="1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168" fontId="5" fillId="0" borderId="0" xfId="0" applyNumberFormat="1" applyFont="1" applyFill="1" applyAlignment="1">
      <alignment horizontal="left"/>
    </xf>
    <xf numFmtId="169" fontId="4" fillId="0" borderId="0" xfId="0" applyNumberFormat="1" applyFont="1" applyFill="1" applyAlignment="1">
      <alignment horizontal="center"/>
    </xf>
    <xf numFmtId="0" fontId="4" fillId="0" borderId="16" xfId="0" applyFont="1" applyFill="1" applyBorder="1"/>
    <xf numFmtId="168" fontId="5" fillId="0" borderId="17" xfId="0" applyNumberFormat="1" applyFont="1" applyFill="1" applyBorder="1" applyAlignment="1">
      <alignment horizontal="left"/>
    </xf>
    <xf numFmtId="0" fontId="4" fillId="0" borderId="16" xfId="0" applyFont="1" applyFill="1" applyBorder="1" applyAlignment="1">
      <alignment horizontal="center"/>
    </xf>
    <xf numFmtId="0" fontId="5" fillId="0" borderId="17" xfId="0" applyFont="1" applyFill="1" applyBorder="1"/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5" fillId="0" borderId="22" xfId="0" applyFont="1" applyFill="1" applyBorder="1"/>
    <xf numFmtId="2" fontId="4" fillId="0" borderId="22" xfId="0" applyNumberFormat="1" applyFont="1" applyFill="1" applyBorder="1" applyAlignment="1">
      <alignment horizontal="center"/>
    </xf>
    <xf numFmtId="2" fontId="5" fillId="0" borderId="16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0" fontId="5" fillId="0" borderId="18" xfId="0" applyFont="1" applyFill="1" applyBorder="1"/>
    <xf numFmtId="0" fontId="5" fillId="0" borderId="19" xfId="0" applyFont="1" applyFill="1" applyBorder="1"/>
    <xf numFmtId="0" fontId="5" fillId="0" borderId="0" xfId="0" applyFont="1" applyFill="1" applyAlignment="1">
      <alignment vertical="top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/>
    </xf>
    <xf numFmtId="0" fontId="4" fillId="0" borderId="0" xfId="0" applyFont="1" applyFill="1" applyAlignment="1">
      <alignment horizontal="left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center" vertical="top"/>
    </xf>
    <xf numFmtId="0" fontId="4" fillId="0" borderId="18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top" indent="4"/>
    </xf>
    <xf numFmtId="0" fontId="4" fillId="0" borderId="19" xfId="0" applyFont="1" applyFill="1" applyBorder="1" applyAlignment="1">
      <alignment horizontal="left" vertical="top" indent="4"/>
    </xf>
    <xf numFmtId="0" fontId="5" fillId="0" borderId="15" xfId="0" applyFont="1" applyFill="1" applyBorder="1" applyAlignment="1">
      <alignment horizontal="center" vertical="top"/>
    </xf>
    <xf numFmtId="0" fontId="4" fillId="0" borderId="19" xfId="0" applyFont="1" applyFill="1" applyBorder="1" applyAlignment="1">
      <alignment horizontal="center" vertical="top"/>
    </xf>
    <xf numFmtId="2" fontId="5" fillId="0" borderId="19" xfId="0" applyNumberFormat="1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/>
    </xf>
    <xf numFmtId="2" fontId="4" fillId="0" borderId="23" xfId="0" applyNumberFormat="1" applyFont="1" applyFill="1" applyBorder="1" applyAlignment="1">
      <alignment horizontal="center" vertical="top"/>
    </xf>
    <xf numFmtId="0" fontId="4" fillId="0" borderId="18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top"/>
    </xf>
    <xf numFmtId="0" fontId="4" fillId="0" borderId="19" xfId="0" applyFont="1" applyFill="1" applyBorder="1" applyAlignment="1">
      <alignment vertical="top"/>
    </xf>
    <xf numFmtId="0" fontId="4" fillId="0" borderId="15" xfId="0" applyFont="1" applyFill="1" applyBorder="1" applyAlignment="1">
      <alignment horizontal="center" vertical="top"/>
    </xf>
    <xf numFmtId="2" fontId="4" fillId="0" borderId="19" xfId="0" applyNumberFormat="1" applyFont="1" applyFill="1" applyBorder="1" applyAlignment="1">
      <alignment horizontal="center" vertical="top"/>
    </xf>
    <xf numFmtId="166" fontId="4" fillId="0" borderId="0" xfId="0" applyNumberFormat="1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/>
    </xf>
    <xf numFmtId="2" fontId="5" fillId="0" borderId="0" xfId="0" applyNumberFormat="1" applyFont="1" applyFill="1" applyAlignment="1">
      <alignment vertical="top"/>
    </xf>
    <xf numFmtId="170" fontId="5" fillId="0" borderId="0" xfId="0" applyNumberFormat="1" applyFont="1" applyFill="1" applyAlignment="1">
      <alignment vertical="top"/>
    </xf>
    <xf numFmtId="171" fontId="5" fillId="0" borderId="0" xfId="0" applyNumberFormat="1" applyFont="1" applyFill="1" applyAlignment="1">
      <alignment vertical="top"/>
    </xf>
    <xf numFmtId="0" fontId="4" fillId="0" borderId="23" xfId="0" applyFont="1" applyFill="1" applyBorder="1" applyAlignment="1">
      <alignment horizontal="center" vertical="top"/>
    </xf>
    <xf numFmtId="0" fontId="5" fillId="0" borderId="23" xfId="0" applyFont="1" applyFill="1" applyBorder="1" applyAlignment="1">
      <alignment horizontal="center" vertical="center"/>
    </xf>
    <xf numFmtId="172" fontId="5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vertical="center"/>
    </xf>
    <xf numFmtId="10" fontId="4" fillId="0" borderId="23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Fill="1"/>
    <xf numFmtId="0" fontId="4" fillId="0" borderId="12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vertical="top"/>
    </xf>
    <xf numFmtId="0" fontId="4" fillId="0" borderId="25" xfId="0" applyFont="1" applyFill="1" applyBorder="1" applyAlignment="1">
      <alignment horizontal="center" vertical="top"/>
    </xf>
    <xf numFmtId="10" fontId="5" fillId="0" borderId="23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top"/>
    </xf>
    <xf numFmtId="0" fontId="4" fillId="0" borderId="20" xfId="0" applyFont="1" applyFill="1" applyBorder="1" applyAlignment="1">
      <alignment horizontal="center" vertical="top"/>
    </xf>
    <xf numFmtId="0" fontId="5" fillId="0" borderId="21" xfId="0" applyFont="1" applyFill="1" applyBorder="1"/>
    <xf numFmtId="0" fontId="5" fillId="0" borderId="23" xfId="0" applyFont="1" applyFill="1" applyBorder="1"/>
    <xf numFmtId="10" fontId="5" fillId="3" borderId="15" xfId="0" applyNumberFormat="1" applyFont="1" applyFill="1" applyBorder="1" applyAlignment="1">
      <alignment horizontal="center"/>
    </xf>
    <xf numFmtId="10" fontId="5" fillId="3" borderId="23" xfId="0" applyNumberFormat="1" applyFont="1" applyFill="1" applyBorder="1" applyAlignment="1">
      <alignment horizontal="center"/>
    </xf>
    <xf numFmtId="10" fontId="5" fillId="3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Alignment="1"/>
    <xf numFmtId="0" fontId="13" fillId="0" borderId="26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168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7" xfId="0" quotePrefix="1" applyFont="1" applyBorder="1" applyAlignment="1">
      <alignment horizontal="center"/>
    </xf>
    <xf numFmtId="0" fontId="14" fillId="0" borderId="27" xfId="0" quotePrefix="1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1" xfId="0" applyFont="1" applyBorder="1"/>
    <xf numFmtId="0" fontId="12" fillId="0" borderId="33" xfId="0" applyFont="1" applyBorder="1"/>
    <xf numFmtId="173" fontId="12" fillId="0" borderId="32" xfId="0" applyNumberFormat="1" applyFont="1" applyBorder="1" applyAlignment="1">
      <alignment horizontal="center"/>
    </xf>
    <xf numFmtId="165" fontId="12" fillId="0" borderId="27" xfId="0" applyNumberFormat="1" applyFont="1" applyBorder="1" applyAlignment="1">
      <alignment horizontal="center"/>
    </xf>
    <xf numFmtId="165" fontId="12" fillId="0" borderId="33" xfId="0" applyNumberFormat="1" applyFont="1" applyBorder="1" applyAlignment="1">
      <alignment horizontal="center"/>
    </xf>
    <xf numFmtId="0" fontId="12" fillId="0" borderId="34" xfId="0" quotePrefix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173" fontId="12" fillId="0" borderId="0" xfId="0" applyNumberFormat="1" applyFont="1" applyBorder="1" applyAlignment="1">
      <alignment horizontal="center"/>
    </xf>
    <xf numFmtId="165" fontId="12" fillId="0" borderId="36" xfId="0" applyNumberFormat="1" applyFont="1" applyBorder="1" applyAlignment="1">
      <alignment horizontal="center"/>
    </xf>
    <xf numFmtId="165" fontId="12" fillId="0" borderId="35" xfId="0" applyNumberFormat="1" applyFont="1" applyBorder="1" applyAlignment="1">
      <alignment horizontal="center"/>
    </xf>
    <xf numFmtId="173" fontId="13" fillId="0" borderId="0" xfId="0" applyNumberFormat="1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2" fontId="12" fillId="0" borderId="38" xfId="0" applyNumberFormat="1" applyFont="1" applyBorder="1"/>
    <xf numFmtId="165" fontId="12" fillId="0" borderId="28" xfId="0" applyNumberFormat="1" applyFont="1" applyBorder="1" applyAlignment="1">
      <alignment horizontal="center"/>
    </xf>
    <xf numFmtId="0" fontId="12" fillId="0" borderId="34" xfId="0" applyFont="1" applyBorder="1"/>
    <xf numFmtId="0" fontId="12" fillId="0" borderId="35" xfId="0" applyFont="1" applyBorder="1"/>
    <xf numFmtId="165" fontId="12" fillId="0" borderId="34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73" fontId="13" fillId="0" borderId="39" xfId="0" applyNumberFormat="1" applyFont="1" applyBorder="1" applyAlignment="1">
      <alignment horizontal="center"/>
    </xf>
    <xf numFmtId="173" fontId="12" fillId="0" borderId="39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173" fontId="12" fillId="0" borderId="0" xfId="0" applyNumberFormat="1" applyFont="1" applyBorder="1"/>
    <xf numFmtId="173" fontId="12" fillId="0" borderId="38" xfId="0" applyNumberFormat="1" applyFont="1" applyBorder="1"/>
    <xf numFmtId="173" fontId="12" fillId="0" borderId="40" xfId="0" quotePrefix="1" applyNumberFormat="1" applyFont="1" applyBorder="1" applyAlignment="1">
      <alignment horizontal="center"/>
    </xf>
    <xf numFmtId="165" fontId="13" fillId="4" borderId="28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10" fontId="13" fillId="5" borderId="40" xfId="0" applyNumberFormat="1" applyFont="1" applyFill="1" applyBorder="1" applyAlignment="1">
      <alignment horizontal="center"/>
    </xf>
    <xf numFmtId="0" fontId="12" fillId="0" borderId="37" xfId="0" applyFont="1" applyBorder="1"/>
    <xf numFmtId="0" fontId="12" fillId="0" borderId="39" xfId="0" applyFont="1" applyBorder="1"/>
    <xf numFmtId="0" fontId="13" fillId="4" borderId="40" xfId="0" applyFont="1" applyFill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2" fillId="0" borderId="27" xfId="0" applyFont="1" applyBorder="1"/>
    <xf numFmtId="0" fontId="15" fillId="0" borderId="27" xfId="0" applyFont="1" applyBorder="1"/>
    <xf numFmtId="0" fontId="13" fillId="0" borderId="28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6" xfId="0" quotePrefix="1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173" fontId="12" fillId="0" borderId="31" xfId="0" applyNumberFormat="1" applyFont="1" applyBorder="1" applyAlignment="1">
      <alignment horizontal="center"/>
    </xf>
    <xf numFmtId="10" fontId="12" fillId="0" borderId="33" xfId="0" applyNumberFormat="1" applyFont="1" applyBorder="1" applyAlignment="1">
      <alignment horizontal="center"/>
    </xf>
    <xf numFmtId="173" fontId="12" fillId="0" borderId="34" xfId="0" applyNumberFormat="1" applyFont="1" applyBorder="1" applyAlignment="1">
      <alignment horizontal="center"/>
    </xf>
    <xf numFmtId="2" fontId="12" fillId="0" borderId="34" xfId="0" quotePrefix="1" applyNumberFormat="1" applyFont="1" applyBorder="1" applyAlignment="1">
      <alignment horizontal="center"/>
    </xf>
    <xf numFmtId="0" fontId="12" fillId="0" borderId="36" xfId="0" quotePrefix="1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2" fontId="12" fillId="0" borderId="37" xfId="0" applyNumberFormat="1" applyFont="1" applyBorder="1" applyAlignment="1">
      <alignment horizontal="center"/>
    </xf>
    <xf numFmtId="173" fontId="12" fillId="0" borderId="37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38" xfId="0" applyNumberFormat="1" applyFont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0" fontId="13" fillId="4" borderId="28" xfId="0" applyNumberFormat="1" applyFont="1" applyFill="1" applyBorder="1" applyAlignment="1">
      <alignment horizontal="center"/>
    </xf>
    <xf numFmtId="0" fontId="13" fillId="0" borderId="34" xfId="0" applyFont="1" applyBorder="1" applyAlignment="1">
      <alignment horizontal="left"/>
    </xf>
    <xf numFmtId="0" fontId="12" fillId="0" borderId="39" xfId="0" applyFont="1" applyBorder="1" applyAlignment="1">
      <alignment horizontal="center"/>
    </xf>
    <xf numFmtId="0" fontId="13" fillId="0" borderId="39" xfId="0" applyFont="1" applyBorder="1" applyAlignment="1">
      <alignment horizontal="center" vertical="top"/>
    </xf>
    <xf numFmtId="0" fontId="16" fillId="0" borderId="0" xfId="0" applyFont="1"/>
    <xf numFmtId="10" fontId="12" fillId="0" borderId="0" xfId="0" applyNumberFormat="1" applyFont="1"/>
    <xf numFmtId="0" fontId="13" fillId="0" borderId="0" xfId="0" applyFont="1" applyFill="1" applyBorder="1" applyAlignment="1">
      <alignment horizontal="center"/>
    </xf>
    <xf numFmtId="10" fontId="5" fillId="0" borderId="4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571500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20200" cy="21431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view="pageBreakPreview" topLeftCell="A26" zoomScale="80" zoomScaleNormal="100" zoomScaleSheetLayoutView="80" workbookViewId="0">
      <selection activeCell="F32" sqref="F32"/>
    </sheetView>
  </sheetViews>
  <sheetFormatPr defaultRowHeight="15" x14ac:dyDescent="0.25"/>
  <cols>
    <col min="1" max="1" width="17" customWidth="1"/>
    <col min="2" max="2" width="15.28515625" customWidth="1"/>
    <col min="3" max="3" width="22" customWidth="1"/>
    <col min="4" max="4" width="19.5703125" customWidth="1"/>
    <col min="6" max="6" width="15.425781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ht="15.75" thickBot="1" x14ac:dyDescent="0.3">
      <c r="A5" s="2" t="s">
        <v>0</v>
      </c>
      <c r="B5" s="3"/>
      <c r="C5" s="3"/>
      <c r="D5" s="3"/>
      <c r="E5" s="3"/>
      <c r="F5" s="4"/>
      <c r="G5" s="1"/>
      <c r="H5" s="1"/>
    </row>
    <row r="6" spans="1:8" ht="16.5" x14ac:dyDescent="0.3">
      <c r="A6" s="5" t="s">
        <v>1</v>
      </c>
      <c r="B6" s="5"/>
      <c r="C6" s="5"/>
      <c r="D6" s="5"/>
      <c r="E6" s="5"/>
      <c r="F6" s="5"/>
      <c r="G6" s="1"/>
      <c r="H6" s="1"/>
    </row>
    <row r="7" spans="1:8" ht="15.75" x14ac:dyDescent="0.3">
      <c r="A7" s="6"/>
      <c r="B7" s="6"/>
      <c r="C7" s="6"/>
      <c r="D7" s="6"/>
      <c r="E7" s="6"/>
      <c r="F7" s="6"/>
      <c r="G7" s="1"/>
      <c r="H7" s="1"/>
    </row>
    <row r="8" spans="1:8" ht="16.5" x14ac:dyDescent="0.3">
      <c r="A8" s="7" t="s">
        <v>2</v>
      </c>
      <c r="B8" s="7"/>
      <c r="C8" s="8" t="s">
        <v>3</v>
      </c>
      <c r="D8" s="6"/>
      <c r="E8" s="6"/>
      <c r="F8" s="6"/>
      <c r="G8" s="1"/>
      <c r="H8" s="1"/>
    </row>
    <row r="9" spans="1:8" ht="16.5" x14ac:dyDescent="0.3">
      <c r="A9" s="7" t="s">
        <v>4</v>
      </c>
      <c r="B9" s="7"/>
      <c r="C9" s="8" t="s">
        <v>5</v>
      </c>
      <c r="D9" s="6"/>
      <c r="E9" s="6"/>
      <c r="F9" s="6"/>
      <c r="G9" s="1"/>
      <c r="H9" s="1"/>
    </row>
    <row r="10" spans="1:8" ht="16.5" x14ac:dyDescent="0.3">
      <c r="A10" s="7" t="s">
        <v>6</v>
      </c>
      <c r="B10" s="7"/>
      <c r="C10" s="8" t="s">
        <v>7</v>
      </c>
      <c r="D10" s="6"/>
      <c r="E10" s="6"/>
      <c r="F10" s="6"/>
      <c r="G10" s="1"/>
      <c r="H10" s="1"/>
    </row>
    <row r="11" spans="1:8" ht="16.5" x14ac:dyDescent="0.3">
      <c r="A11" s="7" t="s">
        <v>8</v>
      </c>
      <c r="B11" s="7"/>
      <c r="C11" s="8" t="s">
        <v>9</v>
      </c>
      <c r="D11" s="6"/>
      <c r="E11" s="6"/>
      <c r="F11" s="6"/>
      <c r="G11" s="1"/>
      <c r="H11" s="1"/>
    </row>
    <row r="12" spans="1:8" ht="16.5" x14ac:dyDescent="0.3">
      <c r="A12" s="7" t="s">
        <v>10</v>
      </c>
      <c r="B12" s="7"/>
      <c r="C12" s="9">
        <v>42559.547314814816</v>
      </c>
      <c r="D12" s="6"/>
      <c r="E12" s="6"/>
      <c r="F12" s="6"/>
      <c r="G12" s="1"/>
      <c r="H12" s="1"/>
    </row>
    <row r="13" spans="1:8" ht="16.5" x14ac:dyDescent="0.3">
      <c r="A13" s="7" t="s">
        <v>11</v>
      </c>
      <c r="B13" s="7"/>
      <c r="C13" s="9">
        <v>42559</v>
      </c>
      <c r="D13" s="6"/>
      <c r="E13" s="6"/>
      <c r="F13" s="6"/>
      <c r="G13" s="1"/>
      <c r="H13" s="1"/>
    </row>
    <row r="14" spans="1:8" ht="16.5" x14ac:dyDescent="0.3">
      <c r="A14" s="10"/>
      <c r="B14" s="10"/>
      <c r="C14" s="11"/>
      <c r="D14" s="6"/>
      <c r="E14" s="6"/>
      <c r="F14" s="6"/>
      <c r="G14" s="1"/>
      <c r="H14" s="1"/>
    </row>
    <row r="15" spans="1:8" ht="16.5" x14ac:dyDescent="0.3">
      <c r="A15" s="5" t="s">
        <v>12</v>
      </c>
      <c r="B15" s="5"/>
      <c r="C15" s="12" t="s">
        <v>13</v>
      </c>
      <c r="D15" s="13"/>
      <c r="E15" s="6"/>
      <c r="F15" s="6"/>
      <c r="G15" s="1"/>
      <c r="H15" s="1"/>
    </row>
    <row r="16" spans="1:8" ht="16.5" thickBot="1" x14ac:dyDescent="0.35">
      <c r="A16" s="14"/>
      <c r="B16" s="14"/>
      <c r="C16" s="15"/>
      <c r="D16" s="14"/>
      <c r="E16" s="14"/>
      <c r="F16" s="6"/>
      <c r="G16" s="1"/>
      <c r="H16" s="1"/>
    </row>
    <row r="17" spans="1:8" ht="50.25" thickBot="1" x14ac:dyDescent="0.35">
      <c r="A17" s="6"/>
      <c r="B17" s="6"/>
      <c r="C17" s="16" t="s">
        <v>14</v>
      </c>
      <c r="D17" s="17" t="s">
        <v>15</v>
      </c>
      <c r="E17" s="18"/>
      <c r="F17" s="6"/>
      <c r="G17" s="1"/>
      <c r="H17" s="1"/>
    </row>
    <row r="18" spans="1:8" ht="16.5" x14ac:dyDescent="0.3">
      <c r="A18" s="6"/>
      <c r="B18" s="6"/>
      <c r="C18" s="19">
        <v>532.64</v>
      </c>
      <c r="D18" s="20">
        <f>(C18-$C$40)/$C$40</f>
        <v>1.428094005318601E-2</v>
      </c>
      <c r="E18" s="21"/>
      <c r="F18" s="6"/>
      <c r="G18" s="1"/>
      <c r="H18" s="1"/>
    </row>
    <row r="19" spans="1:8" ht="16.5" x14ac:dyDescent="0.3">
      <c r="A19" s="6"/>
      <c r="B19" s="6"/>
      <c r="C19" s="19">
        <v>527.66</v>
      </c>
      <c r="D19" s="22">
        <f>(C19-$C$40)/$C$40</f>
        <v>4.7977636461101515E-3</v>
      </c>
      <c r="E19" s="21"/>
      <c r="F19" s="6"/>
      <c r="G19" s="1"/>
      <c r="H19" s="1"/>
    </row>
    <row r="20" spans="1:8" ht="16.5" x14ac:dyDescent="0.3">
      <c r="A20" s="6"/>
      <c r="B20" s="6"/>
      <c r="C20" s="19">
        <v>526.54</v>
      </c>
      <c r="D20" s="22">
        <f t="shared" ref="D20:D37" si="0">(C20-$C$40)/$C$40</f>
        <v>2.6650010806633711E-3</v>
      </c>
      <c r="E20" s="21"/>
      <c r="F20" s="6"/>
      <c r="G20" s="1"/>
      <c r="H20" s="1"/>
    </row>
    <row r="21" spans="1:8" ht="16.5" x14ac:dyDescent="0.3">
      <c r="A21" s="6"/>
      <c r="B21" s="6"/>
      <c r="C21" s="19">
        <v>514.41999999999996</v>
      </c>
      <c r="D21" s="22">
        <f t="shared" si="0"/>
        <v>-2.0414536681135628E-2</v>
      </c>
      <c r="E21" s="21"/>
      <c r="F21" s="6"/>
      <c r="G21" s="1"/>
      <c r="H21" s="1"/>
    </row>
    <row r="22" spans="1:8" ht="16.5" x14ac:dyDescent="0.3">
      <c r="A22" s="6"/>
      <c r="B22" s="6"/>
      <c r="C22" s="19">
        <v>533.09</v>
      </c>
      <c r="D22" s="22">
        <f t="shared" si="0"/>
        <v>1.5137853583945959E-2</v>
      </c>
      <c r="E22" s="21"/>
      <c r="F22" s="6"/>
      <c r="G22" s="1"/>
      <c r="H22" s="1"/>
    </row>
    <row r="23" spans="1:8" ht="16.5" x14ac:dyDescent="0.3">
      <c r="A23" s="6"/>
      <c r="B23" s="6"/>
      <c r="C23" s="19">
        <v>527.78</v>
      </c>
      <c r="D23" s="22">
        <f t="shared" si="0"/>
        <v>5.0262739209794571E-3</v>
      </c>
      <c r="E23" s="21"/>
      <c r="F23" s="6"/>
      <c r="G23" s="1"/>
      <c r="H23" s="1"/>
    </row>
    <row r="24" spans="1:8" ht="16.5" x14ac:dyDescent="0.3">
      <c r="A24" s="6"/>
      <c r="B24" s="6"/>
      <c r="C24" s="19">
        <v>528.15</v>
      </c>
      <c r="D24" s="22">
        <f t="shared" si="0"/>
        <v>5.7308472684931312E-3</v>
      </c>
      <c r="E24" s="21"/>
      <c r="F24" s="6"/>
      <c r="G24" s="1"/>
      <c r="H24" s="1"/>
    </row>
    <row r="25" spans="1:8" ht="16.5" x14ac:dyDescent="0.3">
      <c r="A25" s="6"/>
      <c r="B25" s="6"/>
      <c r="C25" s="19">
        <v>519.67999999999995</v>
      </c>
      <c r="D25" s="22">
        <f t="shared" si="0"/>
        <v>-1.0398169632698131E-2</v>
      </c>
      <c r="E25" s="21"/>
      <c r="F25" s="6"/>
      <c r="G25" s="1"/>
      <c r="H25" s="1"/>
    </row>
    <row r="26" spans="1:8" ht="16.5" x14ac:dyDescent="0.3">
      <c r="A26" s="6"/>
      <c r="B26" s="6"/>
      <c r="C26" s="19">
        <v>516.45000000000005</v>
      </c>
      <c r="D26" s="22">
        <f t="shared" si="0"/>
        <v>-1.6548904531263189E-2</v>
      </c>
      <c r="E26" s="21"/>
      <c r="F26" s="6"/>
      <c r="G26" s="1"/>
      <c r="H26" s="1"/>
    </row>
    <row r="27" spans="1:8" ht="16.5" x14ac:dyDescent="0.3">
      <c r="A27" s="6"/>
      <c r="B27" s="6"/>
      <c r="C27" s="19">
        <v>528.22</v>
      </c>
      <c r="D27" s="22">
        <f t="shared" si="0"/>
        <v>5.8641449288336497E-3</v>
      </c>
      <c r="E27" s="21"/>
      <c r="F27" s="6"/>
      <c r="G27" s="1"/>
      <c r="H27" s="1"/>
    </row>
    <row r="28" spans="1:8" ht="16.5" x14ac:dyDescent="0.3">
      <c r="A28" s="6"/>
      <c r="B28" s="6"/>
      <c r="C28" s="19">
        <v>525.94000000000005</v>
      </c>
      <c r="D28" s="22">
        <f t="shared" si="0"/>
        <v>1.5224497063170597E-3</v>
      </c>
      <c r="E28" s="21"/>
      <c r="F28" s="6"/>
      <c r="G28" s="1"/>
      <c r="H28" s="1"/>
    </row>
    <row r="29" spans="1:8" ht="16.5" x14ac:dyDescent="0.3">
      <c r="A29" s="6"/>
      <c r="B29" s="6"/>
      <c r="C29" s="19">
        <v>522.87</v>
      </c>
      <c r="D29" s="22">
        <f t="shared" si="0"/>
        <v>-4.3236048257558821E-3</v>
      </c>
      <c r="E29" s="21"/>
      <c r="F29" s="6"/>
      <c r="G29" s="1"/>
      <c r="H29" s="1"/>
    </row>
    <row r="30" spans="1:8" ht="16.5" x14ac:dyDescent="0.3">
      <c r="A30" s="6"/>
      <c r="B30" s="6"/>
      <c r="C30" s="19">
        <v>530.46</v>
      </c>
      <c r="D30" s="22">
        <f t="shared" si="0"/>
        <v>1.012967005972721E-2</v>
      </c>
      <c r="E30" s="21"/>
      <c r="F30" s="6"/>
      <c r="G30" s="1"/>
      <c r="H30" s="1"/>
    </row>
    <row r="31" spans="1:8" ht="16.5" x14ac:dyDescent="0.3">
      <c r="A31" s="6"/>
      <c r="B31" s="6"/>
      <c r="C31" s="19">
        <v>525.58000000000004</v>
      </c>
      <c r="D31" s="22">
        <f t="shared" si="0"/>
        <v>8.3691888170914295E-4</v>
      </c>
      <c r="E31" s="21"/>
      <c r="F31" s="6"/>
      <c r="G31" s="1"/>
      <c r="H31" s="1"/>
    </row>
    <row r="32" spans="1:8" ht="16.5" x14ac:dyDescent="0.3">
      <c r="A32" s="6"/>
      <c r="B32" s="6"/>
      <c r="C32" s="19">
        <v>535.45000000000005</v>
      </c>
      <c r="D32" s="22">
        <f t="shared" si="0"/>
        <v>1.9631888989708825E-2</v>
      </c>
      <c r="E32" s="21"/>
      <c r="F32" s="6"/>
      <c r="G32" s="1"/>
      <c r="H32" s="1"/>
    </row>
    <row r="33" spans="1:8" ht="16.5" x14ac:dyDescent="0.3">
      <c r="A33" s="6"/>
      <c r="B33" s="6"/>
      <c r="C33" s="19">
        <v>515.35</v>
      </c>
      <c r="D33" s="22">
        <f t="shared" si="0"/>
        <v>-1.8643582050898454E-2</v>
      </c>
      <c r="E33" s="21"/>
      <c r="F33" s="6"/>
      <c r="G33" s="1"/>
      <c r="H33" s="1"/>
    </row>
    <row r="34" spans="1:8" ht="16.5" x14ac:dyDescent="0.3">
      <c r="A34" s="6"/>
      <c r="B34" s="6"/>
      <c r="C34" s="19">
        <v>521.79</v>
      </c>
      <c r="D34" s="22">
        <f t="shared" si="0"/>
        <v>-6.3801972995796326E-3</v>
      </c>
      <c r="E34" s="21"/>
      <c r="F34" s="6"/>
      <c r="G34" s="1"/>
      <c r="H34" s="1"/>
    </row>
    <row r="35" spans="1:8" ht="16.5" x14ac:dyDescent="0.3">
      <c r="A35" s="6"/>
      <c r="B35" s="6"/>
      <c r="C35" s="19">
        <v>522.96</v>
      </c>
      <c r="D35" s="22">
        <f t="shared" si="0"/>
        <v>-4.1522221196038491E-3</v>
      </c>
      <c r="E35" s="21"/>
      <c r="F35" s="6"/>
      <c r="G35" s="1"/>
      <c r="H35" s="1"/>
    </row>
    <row r="36" spans="1:8" ht="16.5" x14ac:dyDescent="0.3">
      <c r="A36" s="6"/>
      <c r="B36" s="6"/>
      <c r="C36" s="19">
        <v>520.4</v>
      </c>
      <c r="D36" s="22">
        <f t="shared" si="0"/>
        <v>-9.0271079834822968E-3</v>
      </c>
      <c r="E36" s="21"/>
      <c r="F36" s="6"/>
      <c r="G36" s="1"/>
      <c r="H36" s="1"/>
    </row>
    <row r="37" spans="1:8" ht="17.25" thickBot="1" x14ac:dyDescent="0.35">
      <c r="A37" s="6"/>
      <c r="B37" s="6"/>
      <c r="C37" s="23">
        <v>527.38</v>
      </c>
      <c r="D37" s="206">
        <f t="shared" si="0"/>
        <v>4.2645730047485104E-3</v>
      </c>
      <c r="E37" s="21"/>
      <c r="F37" s="6"/>
      <c r="G37" s="1"/>
      <c r="H37" s="1"/>
    </row>
    <row r="38" spans="1:8" ht="17.25" thickBot="1" x14ac:dyDescent="0.35">
      <c r="A38" s="6"/>
      <c r="B38" s="6"/>
      <c r="C38" s="24"/>
      <c r="D38" s="21"/>
      <c r="E38" s="25"/>
      <c r="F38" s="6"/>
      <c r="G38" s="1"/>
      <c r="H38" s="1"/>
    </row>
    <row r="39" spans="1:8" ht="17.25" thickBot="1" x14ac:dyDescent="0.35">
      <c r="A39" s="6"/>
      <c r="B39" s="26" t="s">
        <v>16</v>
      </c>
      <c r="C39" s="27">
        <f>SUM(C18:C38)</f>
        <v>10502.809999999998</v>
      </c>
      <c r="D39" s="28"/>
      <c r="E39" s="24"/>
      <c r="F39" s="6"/>
      <c r="G39" s="1"/>
      <c r="H39" s="1"/>
    </row>
    <row r="40" spans="1:8" ht="17.25" thickBot="1" x14ac:dyDescent="0.35">
      <c r="A40" s="6"/>
      <c r="B40" s="26" t="s">
        <v>17</v>
      </c>
      <c r="C40" s="29">
        <f>AVERAGE(C18:C38)</f>
        <v>525.14049999999986</v>
      </c>
      <c r="D40" s="6"/>
      <c r="E40" s="30"/>
      <c r="F40" s="6"/>
      <c r="G40" s="1"/>
      <c r="H40" s="1"/>
    </row>
    <row r="41" spans="1:8" ht="17.25" thickBot="1" x14ac:dyDescent="0.35">
      <c r="A41" s="8"/>
      <c r="B41" s="31"/>
      <c r="C41" s="6"/>
      <c r="D41" s="32"/>
      <c r="E41" s="30"/>
      <c r="F41" s="6"/>
      <c r="G41" s="1"/>
      <c r="H41" s="1"/>
    </row>
    <row r="42" spans="1:8" ht="83.25" thickBot="1" x14ac:dyDescent="0.35">
      <c r="A42" s="6"/>
      <c r="B42" s="33" t="s">
        <v>17</v>
      </c>
      <c r="C42" s="17" t="s">
        <v>18</v>
      </c>
      <c r="D42" s="34"/>
      <c r="E42" s="6"/>
      <c r="F42" s="6"/>
      <c r="G42" s="1"/>
      <c r="H42" s="1"/>
    </row>
    <row r="43" spans="1:8" ht="17.25" thickBot="1" x14ac:dyDescent="0.35">
      <c r="A43" s="6"/>
      <c r="B43" s="35">
        <f>C40</f>
        <v>525.14049999999986</v>
      </c>
      <c r="C43" s="36">
        <f>-IF(C40&lt;=80,10%,IF(C40&lt;250,7.5%,5%))</f>
        <v>-0.05</v>
      </c>
      <c r="D43" s="37">
        <f>IF(C40&lt;=80,C40*0.9,IF(C40&lt;250,C40*0.925,C40*0.95))</f>
        <v>498.88347499999986</v>
      </c>
      <c r="E43" s="6"/>
      <c r="F43" s="6"/>
      <c r="G43" s="1"/>
      <c r="H43" s="1"/>
    </row>
    <row r="44" spans="1:8" ht="17.25" thickBot="1" x14ac:dyDescent="0.35">
      <c r="A44" s="6"/>
      <c r="B44" s="38"/>
      <c r="C44" s="39">
        <f>IF(C40&lt;=80, 10%, IF(C40&lt;250, 7.5%, 5%))</f>
        <v>0.05</v>
      </c>
      <c r="D44" s="37">
        <f>IF(C40&lt;=80, C40*1.1, IF(C40&lt;250, C40*1.075, C40*1.05))</f>
        <v>551.39752499999986</v>
      </c>
      <c r="E44" s="6"/>
      <c r="F44" s="6"/>
      <c r="G44" s="1"/>
      <c r="H44" s="1"/>
    </row>
    <row r="45" spans="1:8" ht="16.5" thickBot="1" x14ac:dyDescent="0.3">
      <c r="A45" s="40"/>
      <c r="B45" s="41"/>
      <c r="C45" s="8"/>
      <c r="D45" s="42"/>
      <c r="E45" s="8"/>
      <c r="F45" s="13"/>
      <c r="G45" s="1"/>
      <c r="H45" s="1"/>
    </row>
    <row r="46" spans="1:8" ht="16.5" x14ac:dyDescent="0.3">
      <c r="A46" s="8"/>
      <c r="B46" s="43" t="s">
        <v>19</v>
      </c>
      <c r="C46" s="43"/>
      <c r="D46" s="44" t="s">
        <v>20</v>
      </c>
      <c r="E46" s="45"/>
      <c r="F46" s="44" t="s">
        <v>21</v>
      </c>
      <c r="G46" s="1"/>
      <c r="H46" s="1"/>
    </row>
    <row r="47" spans="1:8" ht="16.5" x14ac:dyDescent="0.3">
      <c r="A47" s="10" t="s">
        <v>22</v>
      </c>
      <c r="B47" s="46"/>
      <c r="C47" s="8"/>
      <c r="D47" s="46"/>
      <c r="E47" s="8"/>
      <c r="F47" s="46"/>
      <c r="G47" s="1"/>
      <c r="H47" s="1"/>
    </row>
    <row r="48" spans="1:8" ht="16.5" x14ac:dyDescent="0.3">
      <c r="A48" s="10" t="s">
        <v>23</v>
      </c>
      <c r="B48" s="47" t="s">
        <v>24</v>
      </c>
      <c r="C48" s="48"/>
      <c r="D48" s="49">
        <v>42429</v>
      </c>
      <c r="E48" s="8"/>
      <c r="F48" s="50"/>
      <c r="G48" s="1"/>
      <c r="H48" s="1"/>
    </row>
    <row r="49" spans="1:8" x14ac:dyDescent="0.25">
      <c r="A49" s="1"/>
      <c r="B49" s="1"/>
      <c r="C49" s="1"/>
      <c r="D49" s="1"/>
      <c r="E49" s="1"/>
      <c r="F49" s="1" t="s">
        <v>25</v>
      </c>
      <c r="G49" s="1"/>
      <c r="H49" s="1"/>
    </row>
  </sheetData>
  <mergeCells count="12">
    <mergeCell ref="A12:B12"/>
    <mergeCell ref="A13:B13"/>
    <mergeCell ref="A15:B15"/>
    <mergeCell ref="A16:B16"/>
    <mergeCell ref="D16:E16"/>
    <mergeCell ref="B43:B44"/>
    <mergeCell ref="A5:F5"/>
    <mergeCell ref="A6:F6"/>
    <mergeCell ref="A8:B8"/>
    <mergeCell ref="A9:B9"/>
    <mergeCell ref="A10:B10"/>
    <mergeCell ref="A11:B11"/>
  </mergeCells>
  <conditionalFormatting sqref="D18">
    <cfRule type="cellIs" dxfId="2" priority="1" operator="notBetween">
      <formula>IF(C40&lt;=80,-10.5%,IF(C40&lt;250,-7.5%,-5.5%))</formula>
      <formula>IF(C40&lt;=80,10.5%, IF(C40&lt;250,7.5%, C40*5.5%))</formula>
    </cfRule>
  </conditionalFormatting>
  <conditionalFormatting sqref="D19:D37">
    <cfRule type="cellIs" dxfId="1" priority="2" operator="notBetween">
      <formula>IF(C40&lt;=80,-10.5%,IF(C40&lt;250,-7.5%,-5.5%))</formula>
      <formula>IF(C40&lt;=80,10.5%, IF(C40&lt;250,7.5%, C40*5.5%))</formula>
    </cfRule>
  </conditionalFormatting>
  <conditionalFormatting sqref="D38">
    <cfRule type="cellIs" dxfId="0" priority="3" operator="notBetween">
      <formula>IF(C40&lt;=80,-10.5%,IF(C40&lt;250,-7.5%,-5.5%))</formula>
      <formula>IF(C40&lt;=80,10.5%, IF(C40&lt;250,7.5%, C40*5.5%))</formula>
    </cfRule>
  </conditionalFormatting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view="pageBreakPreview" zoomScale="80" zoomScaleNormal="100" zoomScaleSheetLayoutView="80" zoomScalePageLayoutView="70" workbookViewId="0">
      <selection activeCell="C71" sqref="C71"/>
    </sheetView>
  </sheetViews>
  <sheetFormatPr defaultRowHeight="15" x14ac:dyDescent="0.25"/>
  <cols>
    <col min="1" max="1" width="31.140625" customWidth="1"/>
    <col min="2" max="2" width="19" customWidth="1"/>
    <col min="3" max="3" width="28.42578125" customWidth="1"/>
    <col min="4" max="4" width="17.7109375" customWidth="1"/>
    <col min="5" max="5" width="24.5703125" customWidth="1"/>
    <col min="6" max="6" width="19.28515625" customWidth="1"/>
    <col min="7" max="7" width="18.7109375" customWidth="1"/>
    <col min="8" max="8" width="6.28515625" customWidth="1"/>
  </cols>
  <sheetData>
    <row r="1" spans="1:8" ht="15.75" x14ac:dyDescent="0.25">
      <c r="A1" s="8"/>
      <c r="B1" s="8"/>
      <c r="C1" s="8"/>
      <c r="D1" s="8"/>
      <c r="E1" s="8"/>
      <c r="F1" s="8"/>
      <c r="G1" s="8"/>
      <c r="H1" s="8"/>
    </row>
    <row r="2" spans="1:8" ht="15.75" x14ac:dyDescent="0.25">
      <c r="A2" s="8"/>
      <c r="B2" s="8"/>
      <c r="C2" s="8"/>
      <c r="D2" s="8"/>
      <c r="E2" s="8"/>
      <c r="F2" s="8"/>
      <c r="G2" s="8"/>
      <c r="H2" s="8"/>
    </row>
    <row r="3" spans="1:8" ht="15.75" x14ac:dyDescent="0.25">
      <c r="A3" s="8"/>
      <c r="B3" s="8"/>
      <c r="C3" s="8"/>
      <c r="D3" s="8"/>
      <c r="E3" s="8"/>
      <c r="F3" s="8"/>
      <c r="G3" s="8"/>
      <c r="H3" s="8"/>
    </row>
    <row r="4" spans="1:8" ht="15.75" x14ac:dyDescent="0.25">
      <c r="A4" s="8"/>
      <c r="B4" s="8"/>
      <c r="C4" s="8"/>
      <c r="D4" s="8"/>
      <c r="E4" s="8"/>
      <c r="F4" s="8"/>
      <c r="G4" s="8"/>
      <c r="H4" s="8"/>
    </row>
    <row r="5" spans="1:8" ht="15.75" x14ac:dyDescent="0.25">
      <c r="A5" s="8"/>
      <c r="B5" s="8"/>
      <c r="C5" s="8"/>
      <c r="D5" s="8"/>
      <c r="E5" s="8"/>
      <c r="F5" s="8"/>
      <c r="G5" s="8"/>
      <c r="H5" s="8"/>
    </row>
    <row r="6" spans="1:8" ht="15.75" x14ac:dyDescent="0.25">
      <c r="A6" s="8"/>
      <c r="B6" s="8"/>
      <c r="C6" s="8"/>
      <c r="D6" s="8"/>
      <c r="E6" s="8"/>
      <c r="F6" s="8"/>
      <c r="G6" s="8"/>
      <c r="H6" s="8"/>
    </row>
    <row r="7" spans="1:8" ht="15.75" x14ac:dyDescent="0.25">
      <c r="A7" s="8"/>
      <c r="B7" s="8"/>
      <c r="C7" s="8"/>
      <c r="D7" s="8"/>
      <c r="E7" s="8"/>
      <c r="F7" s="8"/>
      <c r="G7" s="8"/>
      <c r="H7" s="8"/>
    </row>
    <row r="8" spans="1:8" ht="15.75" x14ac:dyDescent="0.25">
      <c r="A8" s="8"/>
      <c r="B8" s="8"/>
      <c r="C8" s="8"/>
      <c r="D8" s="8"/>
      <c r="E8" s="8"/>
      <c r="F8" s="8"/>
      <c r="G8" s="8"/>
      <c r="H8" s="8"/>
    </row>
    <row r="9" spans="1:8" ht="15.75" x14ac:dyDescent="0.25">
      <c r="A9" s="8"/>
      <c r="B9" s="8"/>
      <c r="C9" s="8"/>
      <c r="D9" s="8"/>
      <c r="E9" s="8"/>
      <c r="F9" s="8"/>
      <c r="G9" s="8"/>
      <c r="H9" s="8"/>
    </row>
    <row r="10" spans="1:8" ht="15.75" x14ac:dyDescent="0.25">
      <c r="A10" s="8"/>
      <c r="B10" s="8"/>
      <c r="C10" s="8"/>
      <c r="D10" s="8"/>
      <c r="E10" s="8"/>
      <c r="F10" s="8"/>
      <c r="G10" s="8"/>
      <c r="H10" s="8"/>
    </row>
    <row r="11" spans="1:8" ht="15.75" x14ac:dyDescent="0.25">
      <c r="A11" s="8"/>
      <c r="B11" s="8"/>
      <c r="C11" s="8"/>
      <c r="D11" s="8"/>
      <c r="E11" s="8"/>
      <c r="F11" s="8"/>
      <c r="G11" s="8"/>
      <c r="H11" s="8"/>
    </row>
    <row r="12" spans="1:8" ht="15.75" x14ac:dyDescent="0.25">
      <c r="A12" s="8" t="s">
        <v>26</v>
      </c>
      <c r="B12" s="8" t="s">
        <v>27</v>
      </c>
      <c r="C12" s="8" t="s">
        <v>28</v>
      </c>
      <c r="D12" s="8" t="s">
        <v>29</v>
      </c>
      <c r="E12" s="8"/>
      <c r="F12" s="8"/>
      <c r="G12" s="8"/>
      <c r="H12" s="8"/>
    </row>
    <row r="13" spans="1:8" ht="16.5" x14ac:dyDescent="0.3">
      <c r="A13" s="51" t="s">
        <v>30</v>
      </c>
      <c r="B13" s="51" t="s">
        <v>31</v>
      </c>
      <c r="C13" s="8"/>
      <c r="D13" s="8"/>
      <c r="E13" s="8"/>
      <c r="F13" s="8"/>
      <c r="G13" s="52"/>
      <c r="H13" s="8"/>
    </row>
    <row r="14" spans="1:8" ht="16.5" x14ac:dyDescent="0.3">
      <c r="A14" s="53" t="s">
        <v>2</v>
      </c>
      <c r="B14" s="53" t="s">
        <v>32</v>
      </c>
      <c r="C14" s="8"/>
      <c r="D14" s="8"/>
      <c r="E14" s="8"/>
      <c r="F14" s="8"/>
      <c r="G14" s="54"/>
      <c r="H14" s="8"/>
    </row>
    <row r="15" spans="1:8" ht="16.5" x14ac:dyDescent="0.3">
      <c r="A15" s="53" t="s">
        <v>33</v>
      </c>
      <c r="B15" s="55" t="s">
        <v>5</v>
      </c>
      <c r="C15" s="8"/>
      <c r="D15" s="8"/>
      <c r="E15" s="8"/>
      <c r="F15" s="8"/>
      <c r="G15" s="8"/>
      <c r="H15" s="8"/>
    </row>
    <row r="16" spans="1:8" ht="16.5" x14ac:dyDescent="0.3">
      <c r="A16" s="53" t="s">
        <v>6</v>
      </c>
      <c r="B16" s="55" t="s">
        <v>39</v>
      </c>
      <c r="C16" s="8"/>
      <c r="D16" s="8"/>
      <c r="E16" s="8"/>
      <c r="F16" s="8"/>
      <c r="G16" s="8"/>
      <c r="H16" s="8"/>
    </row>
    <row r="17" spans="1:8" ht="16.5" x14ac:dyDescent="0.3">
      <c r="A17" s="53" t="s">
        <v>8</v>
      </c>
      <c r="B17" s="8" t="s">
        <v>34</v>
      </c>
      <c r="C17" s="8"/>
      <c r="D17" s="8"/>
      <c r="E17" s="8"/>
      <c r="F17" s="8"/>
      <c r="G17" s="8"/>
      <c r="H17" s="8"/>
    </row>
    <row r="18" spans="1:8" ht="16.5" x14ac:dyDescent="0.3">
      <c r="A18" s="53" t="s">
        <v>35</v>
      </c>
      <c r="B18" s="56" t="s">
        <v>36</v>
      </c>
      <c r="C18" s="8"/>
      <c r="D18" s="8"/>
      <c r="E18" s="8"/>
      <c r="F18" s="8"/>
      <c r="G18" s="8"/>
      <c r="H18" s="8"/>
    </row>
    <row r="19" spans="1:8" ht="16.5" x14ac:dyDescent="0.3">
      <c r="A19" s="53" t="s">
        <v>37</v>
      </c>
      <c r="B19" s="56" t="s">
        <v>38</v>
      </c>
      <c r="C19" s="8"/>
      <c r="D19" s="8"/>
      <c r="E19" s="8"/>
      <c r="F19" s="8"/>
      <c r="G19" s="8"/>
      <c r="H19" s="8"/>
    </row>
    <row r="20" spans="1:8" ht="16.5" x14ac:dyDescent="0.3">
      <c r="A20" s="53"/>
      <c r="B20" s="56"/>
      <c r="C20" s="8"/>
      <c r="D20" s="8"/>
      <c r="E20" s="8"/>
      <c r="F20" s="8"/>
      <c r="G20" s="8"/>
      <c r="H20" s="8"/>
    </row>
    <row r="21" spans="1:8" ht="16.5" x14ac:dyDescent="0.3">
      <c r="A21" s="53"/>
      <c r="B21" s="8"/>
      <c r="C21" s="57"/>
      <c r="D21" s="53"/>
      <c r="E21" s="8"/>
      <c r="F21" s="8"/>
      <c r="G21" s="8"/>
      <c r="H21" s="8"/>
    </row>
    <row r="22" spans="1:8" ht="16.5" x14ac:dyDescent="0.3">
      <c r="A22" s="58"/>
      <c r="B22" s="59"/>
      <c r="C22" s="60"/>
      <c r="D22" s="61"/>
      <c r="E22" s="62" t="s">
        <v>40</v>
      </c>
      <c r="F22" s="8"/>
      <c r="G22" s="8"/>
      <c r="H22" s="8"/>
    </row>
    <row r="23" spans="1:8" ht="16.5" x14ac:dyDescent="0.3">
      <c r="A23" s="63" t="s">
        <v>41</v>
      </c>
      <c r="B23" s="64"/>
      <c r="C23" s="63" t="s">
        <v>42</v>
      </c>
      <c r="D23" s="64"/>
      <c r="E23" s="65" t="s">
        <v>118</v>
      </c>
      <c r="F23" s="8"/>
      <c r="G23" s="8"/>
      <c r="H23" s="8"/>
    </row>
    <row r="24" spans="1:8" ht="16.5" x14ac:dyDescent="0.3">
      <c r="A24" s="60" t="s">
        <v>39</v>
      </c>
      <c r="B24" s="66"/>
      <c r="C24" s="67" t="s">
        <v>43</v>
      </c>
      <c r="D24" s="68">
        <v>23.88</v>
      </c>
      <c r="E24" s="68">
        <f>D24*B26/100</f>
        <v>16.405560000000001</v>
      </c>
      <c r="F24" s="8"/>
      <c r="G24" s="8"/>
      <c r="H24" s="8"/>
    </row>
    <row r="25" spans="1:8" ht="16.5" x14ac:dyDescent="0.3">
      <c r="A25" s="69" t="s">
        <v>44</v>
      </c>
      <c r="B25" s="70" t="s">
        <v>45</v>
      </c>
      <c r="C25" s="8"/>
      <c r="D25" s="71"/>
      <c r="E25" s="71"/>
      <c r="F25" s="8"/>
      <c r="G25" s="8"/>
      <c r="H25" s="8"/>
    </row>
    <row r="26" spans="1:8" ht="16.5" x14ac:dyDescent="0.3">
      <c r="A26" s="69" t="s">
        <v>46</v>
      </c>
      <c r="B26" s="72">
        <v>68.7</v>
      </c>
      <c r="C26" s="73" t="s">
        <v>47</v>
      </c>
      <c r="D26" s="68">
        <v>23.65</v>
      </c>
      <c r="E26" s="68">
        <f>D26*B26/100</f>
        <v>16.24755</v>
      </c>
      <c r="F26" s="8"/>
      <c r="G26" s="8"/>
      <c r="H26" s="8"/>
    </row>
    <row r="27" spans="1:8" ht="16.5" x14ac:dyDescent="0.3">
      <c r="A27" s="74"/>
      <c r="B27" s="75"/>
      <c r="C27" s="76"/>
      <c r="D27" s="77"/>
      <c r="E27" s="77"/>
      <c r="F27" s="78"/>
      <c r="G27" s="78"/>
      <c r="H27" s="8"/>
    </row>
    <row r="28" spans="1:8" ht="16.5" x14ac:dyDescent="0.3">
      <c r="A28" s="69"/>
      <c r="B28" s="79"/>
      <c r="C28" s="8"/>
      <c r="D28" s="8"/>
      <c r="E28" s="78"/>
      <c r="F28" s="78"/>
      <c r="G28" s="78"/>
      <c r="H28" s="8"/>
    </row>
    <row r="29" spans="1:8" ht="16.5" x14ac:dyDescent="0.25">
      <c r="A29" s="80" t="s">
        <v>48</v>
      </c>
      <c r="B29" s="81">
        <v>67.61</v>
      </c>
      <c r="C29" s="78"/>
      <c r="D29" s="8"/>
      <c r="E29" s="8"/>
      <c r="F29" s="8"/>
      <c r="G29" s="8"/>
      <c r="H29" s="8"/>
    </row>
    <row r="30" spans="1:8" ht="16.5" x14ac:dyDescent="0.3">
      <c r="A30" s="82" t="s">
        <v>49</v>
      </c>
      <c r="B30" s="8"/>
      <c r="C30" s="78">
        <f>B29*250/525.0355</f>
        <v>32.193061231097708</v>
      </c>
      <c r="D30" s="8"/>
      <c r="E30" s="8"/>
      <c r="F30" s="8"/>
      <c r="G30" s="8"/>
      <c r="H30" s="8"/>
    </row>
    <row r="31" spans="1:8" ht="15.75" x14ac:dyDescent="0.25">
      <c r="A31" s="78"/>
      <c r="B31" s="78"/>
      <c r="C31" s="78"/>
      <c r="D31" s="8"/>
      <c r="E31" s="8"/>
      <c r="F31" s="8"/>
      <c r="G31" s="8"/>
      <c r="H31" s="8"/>
    </row>
    <row r="32" spans="1:8" ht="16.5" x14ac:dyDescent="0.25">
      <c r="A32" s="83" t="s">
        <v>50</v>
      </c>
      <c r="B32" s="84"/>
      <c r="C32" s="84"/>
      <c r="D32" s="84"/>
      <c r="E32" s="84"/>
      <c r="F32" s="84"/>
      <c r="G32" s="84"/>
      <c r="H32" s="8"/>
    </row>
    <row r="33" spans="1:8" ht="16.5" x14ac:dyDescent="0.25">
      <c r="A33" s="85" t="s">
        <v>51</v>
      </c>
      <c r="B33" s="86"/>
      <c r="C33" s="86"/>
      <c r="D33" s="86"/>
      <c r="E33" s="86"/>
      <c r="F33" s="86"/>
      <c r="G33" s="87"/>
      <c r="H33" s="8"/>
    </row>
    <row r="34" spans="1:8" ht="19.5" x14ac:dyDescent="0.25">
      <c r="A34" s="88" t="s">
        <v>52</v>
      </c>
      <c r="B34" s="89" t="s">
        <v>53</v>
      </c>
      <c r="C34" s="89" t="s">
        <v>54</v>
      </c>
      <c r="D34" s="89" t="s">
        <v>55</v>
      </c>
      <c r="E34" s="89" t="s">
        <v>56</v>
      </c>
      <c r="F34" s="89" t="s">
        <v>57</v>
      </c>
      <c r="G34" s="89" t="s">
        <v>58</v>
      </c>
      <c r="H34" s="8"/>
    </row>
    <row r="35" spans="1:8" ht="15.75" x14ac:dyDescent="0.25">
      <c r="A35" s="88">
        <v>1</v>
      </c>
      <c r="B35" s="90">
        <v>16.48</v>
      </c>
      <c r="C35" s="90">
        <v>18.72</v>
      </c>
      <c r="D35" s="90">
        <v>21.1</v>
      </c>
      <c r="E35" s="90">
        <v>16.38</v>
      </c>
      <c r="F35" s="90">
        <v>18.88</v>
      </c>
      <c r="G35" s="90">
        <v>20.94</v>
      </c>
      <c r="H35" s="8"/>
    </row>
    <row r="36" spans="1:8" ht="15.75" x14ac:dyDescent="0.25">
      <c r="A36" s="88">
        <v>2</v>
      </c>
      <c r="B36" s="90">
        <v>16.66</v>
      </c>
      <c r="C36" s="90">
        <v>18.899999999999999</v>
      </c>
      <c r="D36" s="90">
        <v>21.18</v>
      </c>
      <c r="E36" s="90">
        <v>16.440000000000001</v>
      </c>
      <c r="F36" s="90">
        <v>18.86</v>
      </c>
      <c r="G36" s="90">
        <v>20.98</v>
      </c>
      <c r="H36" s="8"/>
    </row>
    <row r="37" spans="1:8" ht="15.75" x14ac:dyDescent="0.25">
      <c r="A37" s="88">
        <v>3</v>
      </c>
      <c r="B37" s="90">
        <v>16.559999999999999</v>
      </c>
      <c r="C37" s="90">
        <v>18.84</v>
      </c>
      <c r="D37" s="90">
        <v>21.06</v>
      </c>
      <c r="E37" s="90">
        <v>16.399999999999999</v>
      </c>
      <c r="F37" s="90">
        <v>18.98</v>
      </c>
      <c r="G37" s="90">
        <v>21</v>
      </c>
      <c r="H37" s="8"/>
    </row>
    <row r="38" spans="1:8" ht="16.5" x14ac:dyDescent="0.25">
      <c r="A38" s="91" t="s">
        <v>17</v>
      </c>
      <c r="B38" s="92">
        <f t="shared" ref="B38:G38" si="0">AVERAGE(B35:B37)</f>
        <v>16.566666666666666</v>
      </c>
      <c r="C38" s="92">
        <f t="shared" si="0"/>
        <v>18.819999999999997</v>
      </c>
      <c r="D38" s="92">
        <f t="shared" si="0"/>
        <v>21.113333333333333</v>
      </c>
      <c r="E38" s="92">
        <f t="shared" si="0"/>
        <v>16.406666666666666</v>
      </c>
      <c r="F38" s="92">
        <f t="shared" si="0"/>
        <v>18.906666666666666</v>
      </c>
      <c r="G38" s="92">
        <f t="shared" si="0"/>
        <v>20.973333333333333</v>
      </c>
      <c r="H38" s="8"/>
    </row>
    <row r="39" spans="1:8" ht="16.5" x14ac:dyDescent="0.25">
      <c r="A39" s="93" t="s">
        <v>59</v>
      </c>
      <c r="B39" s="94"/>
      <c r="C39" s="94"/>
      <c r="D39" s="94"/>
      <c r="E39" s="94"/>
      <c r="F39" s="94"/>
      <c r="G39" s="95"/>
      <c r="H39" s="8"/>
    </row>
    <row r="40" spans="1:8" ht="19.5" x14ac:dyDescent="0.25">
      <c r="A40" s="88" t="s">
        <v>52</v>
      </c>
      <c r="B40" s="89" t="s">
        <v>53</v>
      </c>
      <c r="C40" s="89" t="s">
        <v>54</v>
      </c>
      <c r="D40" s="89" t="s">
        <v>55</v>
      </c>
      <c r="E40" s="89" t="s">
        <v>56</v>
      </c>
      <c r="F40" s="89" t="s">
        <v>57</v>
      </c>
      <c r="G40" s="89" t="s">
        <v>58</v>
      </c>
      <c r="H40" s="8"/>
    </row>
    <row r="41" spans="1:8" ht="15.75" x14ac:dyDescent="0.25">
      <c r="A41" s="88">
        <v>1</v>
      </c>
      <c r="B41" s="90">
        <v>16.579999999999998</v>
      </c>
      <c r="C41" s="90">
        <v>18.86</v>
      </c>
      <c r="D41" s="90">
        <v>21.12</v>
      </c>
      <c r="E41" s="90">
        <v>16.420000000000002</v>
      </c>
      <c r="F41" s="90">
        <v>18.88</v>
      </c>
      <c r="G41" s="90">
        <v>20.98</v>
      </c>
      <c r="H41" s="8"/>
    </row>
    <row r="42" spans="1:8" ht="15.75" x14ac:dyDescent="0.25">
      <c r="A42" s="88">
        <v>2</v>
      </c>
      <c r="B42" s="90">
        <v>16.32</v>
      </c>
      <c r="C42" s="90">
        <v>18.739999999999998</v>
      </c>
      <c r="D42" s="90">
        <v>21.04</v>
      </c>
      <c r="E42" s="90">
        <v>16.559999999999999</v>
      </c>
      <c r="F42" s="90">
        <v>18.739999999999998</v>
      </c>
      <c r="G42" s="90">
        <v>20.96</v>
      </c>
      <c r="H42" s="8"/>
    </row>
    <row r="43" spans="1:8" ht="15.75" x14ac:dyDescent="0.25">
      <c r="A43" s="88">
        <v>3</v>
      </c>
      <c r="B43" s="90">
        <v>16.48</v>
      </c>
      <c r="C43" s="90">
        <v>18.78</v>
      </c>
      <c r="D43" s="90">
        <v>21.1</v>
      </c>
      <c r="E43" s="90">
        <v>16.48</v>
      </c>
      <c r="F43" s="90">
        <v>18.8</v>
      </c>
      <c r="G43" s="90">
        <v>21.02</v>
      </c>
      <c r="H43" s="8"/>
    </row>
    <row r="44" spans="1:8" ht="16.5" x14ac:dyDescent="0.25">
      <c r="A44" s="96" t="s">
        <v>17</v>
      </c>
      <c r="B44" s="97">
        <f t="shared" ref="B44:G44" si="1">AVERAGE(B41:B43)</f>
        <v>16.459999999999997</v>
      </c>
      <c r="C44" s="97">
        <f t="shared" si="1"/>
        <v>18.793333333333333</v>
      </c>
      <c r="D44" s="97">
        <f t="shared" si="1"/>
        <v>21.086666666666666</v>
      </c>
      <c r="E44" s="97">
        <f t="shared" si="1"/>
        <v>16.486666666666668</v>
      </c>
      <c r="F44" s="97">
        <f t="shared" si="1"/>
        <v>18.806666666666668</v>
      </c>
      <c r="G44" s="92">
        <f t="shared" si="1"/>
        <v>20.986666666666665</v>
      </c>
      <c r="H44" s="8"/>
    </row>
    <row r="45" spans="1:8" ht="15.75" x14ac:dyDescent="0.25">
      <c r="A45" s="8"/>
      <c r="B45" s="8"/>
      <c r="C45" s="8"/>
      <c r="D45" s="8"/>
      <c r="E45" s="8"/>
      <c r="F45" s="8"/>
      <c r="G45" s="8"/>
      <c r="H45" s="8"/>
    </row>
    <row r="46" spans="1:8" ht="15.75" x14ac:dyDescent="0.25">
      <c r="A46" s="78" t="s">
        <v>60</v>
      </c>
      <c r="B46" s="78"/>
      <c r="C46" s="78"/>
      <c r="D46" s="78"/>
      <c r="E46" s="78"/>
      <c r="F46" s="78"/>
      <c r="G46" s="8"/>
      <c r="H46" s="8"/>
    </row>
    <row r="47" spans="1:8" ht="16.5" x14ac:dyDescent="0.25">
      <c r="A47" s="78" t="s">
        <v>61</v>
      </c>
      <c r="B47" s="98">
        <f>$E$24/25*5/25</f>
        <v>0.13124448</v>
      </c>
      <c r="C47" s="78" t="s">
        <v>62</v>
      </c>
      <c r="D47" s="98">
        <f>$E$26/25*5/25</f>
        <v>0.1299804</v>
      </c>
      <c r="E47" s="78"/>
      <c r="F47" s="78"/>
      <c r="G47" s="8"/>
      <c r="H47" s="8"/>
    </row>
    <row r="48" spans="1:8" ht="15.75" x14ac:dyDescent="0.25">
      <c r="A48" s="78"/>
      <c r="B48" s="99"/>
      <c r="C48" s="78"/>
      <c r="D48" s="99"/>
      <c r="E48" s="78"/>
      <c r="F48" s="78"/>
      <c r="G48" s="8"/>
      <c r="H48" s="8"/>
    </row>
    <row r="49" spans="1:8" ht="15.75" x14ac:dyDescent="0.25">
      <c r="A49" s="78" t="s">
        <v>63</v>
      </c>
      <c r="B49" s="78"/>
      <c r="C49" s="78"/>
      <c r="D49" s="100"/>
      <c r="E49" s="100"/>
      <c r="F49" s="101"/>
      <c r="G49" s="8"/>
      <c r="H49" s="8"/>
    </row>
    <row r="50" spans="1:8" ht="16.5" x14ac:dyDescent="0.25">
      <c r="A50" s="78" t="s">
        <v>64</v>
      </c>
      <c r="B50" s="98">
        <f>$C$30/50*5/25</f>
        <v>0.12877224492439082</v>
      </c>
      <c r="C50" s="78"/>
      <c r="D50" s="100"/>
      <c r="E50" s="102"/>
      <c r="F50" s="78"/>
      <c r="G50" s="8"/>
      <c r="H50" s="8"/>
    </row>
    <row r="51" spans="1:8" ht="15.75" x14ac:dyDescent="0.25">
      <c r="A51" s="78"/>
      <c r="B51" s="99"/>
      <c r="C51" s="78"/>
      <c r="D51" s="78"/>
      <c r="E51" s="78"/>
      <c r="F51" s="78"/>
      <c r="G51" s="8"/>
      <c r="H51" s="8"/>
    </row>
    <row r="52" spans="1:8" ht="16.5" x14ac:dyDescent="0.25">
      <c r="A52" s="103" t="s">
        <v>65</v>
      </c>
      <c r="B52" s="103"/>
      <c r="C52" s="103" t="s">
        <v>51</v>
      </c>
      <c r="D52" s="103"/>
      <c r="E52" s="103" t="s">
        <v>66</v>
      </c>
      <c r="F52" s="103"/>
      <c r="G52" s="8"/>
      <c r="H52" s="8"/>
    </row>
    <row r="53" spans="1:8" ht="18.75" x14ac:dyDescent="0.25">
      <c r="A53" s="104" t="s">
        <v>67</v>
      </c>
      <c r="B53" s="104"/>
      <c r="C53" s="105">
        <f>1/4*((D38+G38)-(B38+E38))</f>
        <v>2.2783333333333342</v>
      </c>
      <c r="D53" s="105"/>
      <c r="E53" s="105">
        <f>1/4*((D44+G44)-(E44+B44))</f>
        <v>2.2816666666666663</v>
      </c>
      <c r="F53" s="105"/>
      <c r="G53" s="8"/>
      <c r="H53" s="8"/>
    </row>
    <row r="54" spans="1:8" ht="18.75" x14ac:dyDescent="0.25">
      <c r="A54" s="104" t="s">
        <v>68</v>
      </c>
      <c r="B54" s="104"/>
      <c r="C54" s="105">
        <f>1/3*((E38+F38+G38)-(B38+C38+D38))</f>
        <v>-7.1111111111112749E-2</v>
      </c>
      <c r="D54" s="105"/>
      <c r="E54" s="105">
        <f>1/3*((E44+F44+G44)-(B44+C44+D44))</f>
        <v>-1.9999999999998387E-2</v>
      </c>
      <c r="F54" s="105"/>
      <c r="G54" s="8"/>
      <c r="H54" s="8"/>
    </row>
    <row r="55" spans="1:8" ht="15.75" x14ac:dyDescent="0.25">
      <c r="A55" s="104" t="s">
        <v>69</v>
      </c>
      <c r="B55" s="104"/>
      <c r="C55" s="105">
        <f>C53/LOG10(2)</f>
        <v>7.5684595095183766</v>
      </c>
      <c r="D55" s="105"/>
      <c r="E55" s="105">
        <f>E53/LOG10(2)</f>
        <v>7.5795326031679968</v>
      </c>
      <c r="F55" s="105"/>
      <c r="G55" s="8"/>
      <c r="H55" s="8"/>
    </row>
    <row r="56" spans="1:8" ht="15.75" x14ac:dyDescent="0.25">
      <c r="A56" s="104" t="s">
        <v>70</v>
      </c>
      <c r="B56" s="104"/>
      <c r="C56" s="105">
        <f>C54/C55</f>
        <v>-9.3957179821971392E-3</v>
      </c>
      <c r="D56" s="105"/>
      <c r="E56" s="105">
        <f>E54/E55</f>
        <v>-2.6386851336504631E-3</v>
      </c>
      <c r="F56" s="105"/>
      <c r="G56" s="8"/>
      <c r="H56" s="8"/>
    </row>
    <row r="57" spans="1:8" ht="15.75" x14ac:dyDescent="0.25">
      <c r="A57" s="104" t="s">
        <v>71</v>
      </c>
      <c r="B57" s="104"/>
      <c r="C57" s="104">
        <f>POWER(10,C56)</f>
        <v>0.97859790576235617</v>
      </c>
      <c r="D57" s="104"/>
      <c r="E57" s="104">
        <f>POWER(10,E56)</f>
        <v>0.99394262327612803</v>
      </c>
      <c r="F57" s="104"/>
      <c r="G57" s="8"/>
      <c r="H57" s="8"/>
    </row>
    <row r="58" spans="1:8" ht="16.5" x14ac:dyDescent="0.25">
      <c r="A58" s="106" t="s">
        <v>72</v>
      </c>
      <c r="B58" s="106"/>
      <c r="C58" s="107">
        <f>C57*B47/B50</f>
        <v>0.99738552625436427</v>
      </c>
      <c r="D58" s="107"/>
      <c r="E58" s="107">
        <f>E57*D47/B50</f>
        <v>1.0032679000535922</v>
      </c>
      <c r="F58" s="107"/>
      <c r="G58" s="8"/>
      <c r="H58" s="8"/>
    </row>
    <row r="59" spans="1:8" ht="15.75" x14ac:dyDescent="0.25">
      <c r="A59" s="8"/>
      <c r="B59" s="78"/>
      <c r="C59" s="78"/>
      <c r="D59" s="78"/>
      <c r="E59" s="78"/>
      <c r="F59" s="78"/>
      <c r="G59" s="8"/>
      <c r="H59" s="8"/>
    </row>
    <row r="60" spans="1:8" ht="16.5" x14ac:dyDescent="0.25">
      <c r="A60" s="80" t="s">
        <v>73</v>
      </c>
      <c r="B60" s="81">
        <v>67.150000000000006</v>
      </c>
      <c r="C60" s="78"/>
      <c r="D60" s="8"/>
      <c r="E60" s="8"/>
      <c r="F60" s="8"/>
      <c r="G60" s="8"/>
      <c r="H60" s="8"/>
    </row>
    <row r="61" spans="1:8" ht="16.5" x14ac:dyDescent="0.3">
      <c r="A61" s="82" t="s">
        <v>74</v>
      </c>
      <c r="B61" s="78"/>
      <c r="C61" s="81">
        <f>B60*250/525.0355</f>
        <v>31.974028422839982</v>
      </c>
      <c r="D61" s="8"/>
      <c r="E61" s="8"/>
      <c r="F61" s="8"/>
      <c r="G61" s="8"/>
      <c r="H61" s="8"/>
    </row>
    <row r="62" spans="1:8" ht="15.75" x14ac:dyDescent="0.25">
      <c r="A62" s="78"/>
      <c r="B62" s="78"/>
      <c r="C62" s="78"/>
      <c r="D62" s="8"/>
      <c r="E62" s="8"/>
      <c r="F62" s="8"/>
      <c r="G62" s="8"/>
      <c r="H62" s="8"/>
    </row>
    <row r="63" spans="1:8" ht="16.5" x14ac:dyDescent="0.25">
      <c r="A63" s="83" t="s">
        <v>50</v>
      </c>
      <c r="B63" s="84"/>
      <c r="C63" s="84"/>
      <c r="D63" s="84"/>
      <c r="E63" s="84"/>
      <c r="F63" s="84"/>
      <c r="G63" s="84"/>
      <c r="H63" s="8"/>
    </row>
    <row r="64" spans="1:8" ht="16.5" x14ac:dyDescent="0.25">
      <c r="A64" s="85" t="s">
        <v>75</v>
      </c>
      <c r="B64" s="86"/>
      <c r="C64" s="86"/>
      <c r="D64" s="86"/>
      <c r="E64" s="86"/>
      <c r="F64" s="86"/>
      <c r="G64" s="87"/>
      <c r="H64" s="8"/>
    </row>
    <row r="65" spans="1:8" ht="19.5" x14ac:dyDescent="0.25">
      <c r="A65" s="88" t="s">
        <v>52</v>
      </c>
      <c r="B65" s="89" t="s">
        <v>53</v>
      </c>
      <c r="C65" s="89" t="s">
        <v>54</v>
      </c>
      <c r="D65" s="89" t="s">
        <v>55</v>
      </c>
      <c r="E65" s="89" t="s">
        <v>56</v>
      </c>
      <c r="F65" s="89" t="s">
        <v>57</v>
      </c>
      <c r="G65" s="89" t="s">
        <v>58</v>
      </c>
      <c r="H65" s="8"/>
    </row>
    <row r="66" spans="1:8" ht="15.75" x14ac:dyDescent="0.25">
      <c r="A66" s="88">
        <v>1</v>
      </c>
      <c r="B66" s="90">
        <v>16.52</v>
      </c>
      <c r="C66" s="90">
        <v>18.82</v>
      </c>
      <c r="D66" s="90">
        <v>21.02</v>
      </c>
      <c r="E66" s="90">
        <v>16.68</v>
      </c>
      <c r="F66" s="90">
        <v>18.739999999999998</v>
      </c>
      <c r="G66" s="90">
        <v>20.92</v>
      </c>
      <c r="H66" s="8"/>
    </row>
    <row r="67" spans="1:8" ht="15.75" x14ac:dyDescent="0.25">
      <c r="A67" s="88">
        <v>2</v>
      </c>
      <c r="B67" s="90">
        <v>16.3</v>
      </c>
      <c r="C67" s="90">
        <v>18.940000000000001</v>
      </c>
      <c r="D67" s="90">
        <v>21.12</v>
      </c>
      <c r="E67" s="90">
        <v>16.579999999999998</v>
      </c>
      <c r="F67" s="90">
        <v>19.02</v>
      </c>
      <c r="G67" s="90">
        <v>21</v>
      </c>
      <c r="H67" s="8"/>
    </row>
    <row r="68" spans="1:8" ht="15.75" x14ac:dyDescent="0.25">
      <c r="A68" s="88">
        <v>3</v>
      </c>
      <c r="B68" s="90">
        <v>16.600000000000001</v>
      </c>
      <c r="C68" s="90">
        <v>18.78</v>
      </c>
      <c r="D68" s="90">
        <v>21.08</v>
      </c>
      <c r="E68" s="90">
        <v>16.68</v>
      </c>
      <c r="F68" s="90">
        <v>18.920000000000002</v>
      </c>
      <c r="G68" s="90">
        <v>20.94</v>
      </c>
      <c r="H68" s="8"/>
    </row>
    <row r="69" spans="1:8" ht="16.5" x14ac:dyDescent="0.25">
      <c r="A69" s="91" t="s">
        <v>17</v>
      </c>
      <c r="B69" s="92">
        <f t="shared" ref="B69:G69" si="2">AVERAGE(B66:B68)</f>
        <v>16.473333333333333</v>
      </c>
      <c r="C69" s="92">
        <f t="shared" si="2"/>
        <v>18.846666666666668</v>
      </c>
      <c r="D69" s="92">
        <f t="shared" si="2"/>
        <v>21.073333333333334</v>
      </c>
      <c r="E69" s="92">
        <f t="shared" si="2"/>
        <v>16.646666666666665</v>
      </c>
      <c r="F69" s="92">
        <f t="shared" si="2"/>
        <v>18.893333333333334</v>
      </c>
      <c r="G69" s="92">
        <f t="shared" si="2"/>
        <v>20.953333333333333</v>
      </c>
      <c r="H69" s="8"/>
    </row>
    <row r="70" spans="1:8" ht="16.5" x14ac:dyDescent="0.25">
      <c r="A70" s="93" t="s">
        <v>76</v>
      </c>
      <c r="B70" s="94"/>
      <c r="C70" s="94"/>
      <c r="D70" s="94"/>
      <c r="E70" s="94"/>
      <c r="F70" s="94"/>
      <c r="G70" s="95"/>
      <c r="H70" s="8"/>
    </row>
    <row r="71" spans="1:8" ht="19.5" x14ac:dyDescent="0.25">
      <c r="A71" s="88" t="s">
        <v>52</v>
      </c>
      <c r="B71" s="89" t="s">
        <v>53</v>
      </c>
      <c r="C71" s="89" t="s">
        <v>54</v>
      </c>
      <c r="D71" s="89" t="s">
        <v>55</v>
      </c>
      <c r="E71" s="89" t="s">
        <v>56</v>
      </c>
      <c r="F71" s="89" t="s">
        <v>57</v>
      </c>
      <c r="G71" s="89" t="s">
        <v>58</v>
      </c>
      <c r="H71" s="8"/>
    </row>
    <row r="72" spans="1:8" ht="15.75" x14ac:dyDescent="0.25">
      <c r="A72" s="88">
        <v>1</v>
      </c>
      <c r="B72" s="90">
        <v>16.7</v>
      </c>
      <c r="C72" s="90">
        <v>18.78</v>
      </c>
      <c r="D72" s="90">
        <v>21.1</v>
      </c>
      <c r="E72" s="90">
        <v>16.62</v>
      </c>
      <c r="F72" s="90">
        <v>18.940000000000001</v>
      </c>
      <c r="G72" s="90">
        <v>20.92</v>
      </c>
      <c r="H72" s="8"/>
    </row>
    <row r="73" spans="1:8" ht="15.75" x14ac:dyDescent="0.25">
      <c r="A73" s="88">
        <v>2</v>
      </c>
      <c r="B73" s="90">
        <v>16.3</v>
      </c>
      <c r="C73" s="90">
        <v>18.98</v>
      </c>
      <c r="D73" s="90">
        <v>21.18</v>
      </c>
      <c r="E73" s="90">
        <v>16.38</v>
      </c>
      <c r="F73" s="90">
        <v>18.920000000000002</v>
      </c>
      <c r="G73" s="90">
        <v>20.86</v>
      </c>
      <c r="H73" s="8"/>
    </row>
    <row r="74" spans="1:8" ht="15.75" x14ac:dyDescent="0.25">
      <c r="A74" s="88">
        <v>3</v>
      </c>
      <c r="B74" s="90">
        <v>16.600000000000001</v>
      </c>
      <c r="C74" s="90">
        <v>19</v>
      </c>
      <c r="D74" s="90">
        <v>21.06</v>
      </c>
      <c r="E74" s="90">
        <v>16.420000000000002</v>
      </c>
      <c r="F74" s="90">
        <v>18.88</v>
      </c>
      <c r="G74" s="90">
        <v>20.98</v>
      </c>
      <c r="H74" s="8"/>
    </row>
    <row r="75" spans="1:8" ht="16.5" x14ac:dyDescent="0.25">
      <c r="A75" s="96" t="s">
        <v>17</v>
      </c>
      <c r="B75" s="97">
        <f t="shared" ref="B75:G75" si="3">AVERAGE(B72:B74)</f>
        <v>16.533333333333335</v>
      </c>
      <c r="C75" s="97">
        <f t="shared" si="3"/>
        <v>18.920000000000002</v>
      </c>
      <c r="D75" s="97">
        <f t="shared" si="3"/>
        <v>21.113333333333333</v>
      </c>
      <c r="E75" s="97">
        <f t="shared" si="3"/>
        <v>16.473333333333333</v>
      </c>
      <c r="F75" s="97">
        <f t="shared" si="3"/>
        <v>18.91333333333333</v>
      </c>
      <c r="G75" s="97">
        <f t="shared" si="3"/>
        <v>20.92</v>
      </c>
      <c r="H75" s="8"/>
    </row>
    <row r="76" spans="1:8" ht="15.75" x14ac:dyDescent="0.25">
      <c r="A76" s="8"/>
      <c r="B76" s="8"/>
      <c r="C76" s="8"/>
      <c r="D76" s="8"/>
      <c r="E76" s="8"/>
      <c r="F76" s="8"/>
      <c r="G76" s="8"/>
      <c r="H76" s="8"/>
    </row>
    <row r="77" spans="1:8" ht="15.75" x14ac:dyDescent="0.25">
      <c r="A77" s="8"/>
      <c r="B77" s="8"/>
      <c r="C77" s="8"/>
      <c r="D77" s="8"/>
      <c r="E77" s="8"/>
      <c r="F77" s="8"/>
      <c r="G77" s="8"/>
      <c r="H77" s="8"/>
    </row>
    <row r="78" spans="1:8" ht="15.75" x14ac:dyDescent="0.25">
      <c r="A78" s="8"/>
      <c r="B78" s="8"/>
      <c r="C78" s="8"/>
      <c r="D78" s="8"/>
      <c r="E78" s="8"/>
      <c r="F78" s="8"/>
      <c r="G78" s="8"/>
      <c r="H78" s="8"/>
    </row>
    <row r="79" spans="1:8" ht="15.75" x14ac:dyDescent="0.25">
      <c r="A79" s="78" t="s">
        <v>77</v>
      </c>
      <c r="B79" s="78"/>
      <c r="C79" s="78"/>
      <c r="D79" s="78"/>
      <c r="E79" s="78"/>
      <c r="F79" s="78"/>
      <c r="G79" s="8"/>
      <c r="H79" s="8"/>
    </row>
    <row r="80" spans="1:8" ht="16.5" x14ac:dyDescent="0.25">
      <c r="A80" s="78" t="s">
        <v>61</v>
      </c>
      <c r="B80" s="98">
        <f>$E$24/25*5/25</f>
        <v>0.13124448</v>
      </c>
      <c r="C80" s="78" t="s">
        <v>62</v>
      </c>
      <c r="D80" s="98">
        <f>$E$26/25*5/25</f>
        <v>0.1299804</v>
      </c>
      <c r="E80" s="78"/>
      <c r="F80" s="78"/>
      <c r="G80" s="8"/>
      <c r="H80" s="8"/>
    </row>
    <row r="81" spans="1:8" ht="15.75" x14ac:dyDescent="0.25">
      <c r="A81" s="78"/>
      <c r="B81" s="99"/>
      <c r="C81" s="78"/>
      <c r="D81" s="99"/>
      <c r="E81" s="78"/>
      <c r="F81" s="78"/>
      <c r="G81" s="8"/>
      <c r="H81" s="8"/>
    </row>
    <row r="82" spans="1:8" ht="15.75" x14ac:dyDescent="0.25">
      <c r="A82" s="78" t="s">
        <v>63</v>
      </c>
      <c r="B82" s="78"/>
      <c r="C82" s="78"/>
      <c r="D82" s="100"/>
      <c r="E82" s="100"/>
      <c r="F82" s="101"/>
      <c r="G82" s="8"/>
      <c r="H82" s="8"/>
    </row>
    <row r="83" spans="1:8" ht="16.5" x14ac:dyDescent="0.25">
      <c r="A83" s="78" t="s">
        <v>64</v>
      </c>
      <c r="B83" s="98">
        <f>$C$61/50*5/25</f>
        <v>0.12789611369135995</v>
      </c>
      <c r="C83" s="78"/>
      <c r="D83" s="100"/>
      <c r="E83" s="102"/>
      <c r="F83" s="78"/>
      <c r="G83" s="8"/>
      <c r="H83" s="8"/>
    </row>
    <row r="84" spans="1:8" ht="15.75" x14ac:dyDescent="0.25">
      <c r="A84" s="78"/>
      <c r="B84" s="99"/>
      <c r="C84" s="78"/>
      <c r="D84" s="78"/>
      <c r="E84" s="78"/>
      <c r="F84" s="78"/>
      <c r="G84" s="8"/>
      <c r="H84" s="108"/>
    </row>
    <row r="85" spans="1:8" ht="16.5" x14ac:dyDescent="0.25">
      <c r="A85" s="103" t="s">
        <v>65</v>
      </c>
      <c r="B85" s="103"/>
      <c r="C85" s="103" t="s">
        <v>75</v>
      </c>
      <c r="D85" s="103"/>
      <c r="E85" s="103" t="s">
        <v>76</v>
      </c>
      <c r="F85" s="103"/>
      <c r="G85" s="8"/>
      <c r="H85" s="109"/>
    </row>
    <row r="86" spans="1:8" ht="18.75" x14ac:dyDescent="0.25">
      <c r="A86" s="104" t="s">
        <v>67</v>
      </c>
      <c r="B86" s="104"/>
      <c r="C86" s="105">
        <f>1/4*((D69+G69)-(B69+E69))</f>
        <v>2.2266666666666683</v>
      </c>
      <c r="D86" s="105"/>
      <c r="E86" s="105">
        <f>1/4*((D75+G75)-(E75+B75))</f>
        <v>2.2566666666666659</v>
      </c>
      <c r="F86" s="105"/>
      <c r="G86" s="8"/>
      <c r="H86" s="109"/>
    </row>
    <row r="87" spans="1:8" ht="18.75" x14ac:dyDescent="0.25">
      <c r="A87" s="104" t="s">
        <v>68</v>
      </c>
      <c r="B87" s="104"/>
      <c r="C87" s="105">
        <f>1/3*((E69+F69+G69)-(B69+C69+D69))</f>
        <v>3.3333333333333805E-2</v>
      </c>
      <c r="D87" s="105"/>
      <c r="E87" s="105">
        <f>1/3*((E75+F75+G75)-(B75+C75+D75))</f>
        <v>-8.6666666666666003E-2</v>
      </c>
      <c r="F87" s="105"/>
      <c r="G87" s="8"/>
      <c r="H87" s="109"/>
    </row>
    <row r="88" spans="1:8" ht="15.75" x14ac:dyDescent="0.25">
      <c r="A88" s="104" t="s">
        <v>69</v>
      </c>
      <c r="B88" s="104"/>
      <c r="C88" s="105">
        <f>C86/LOG10(2)</f>
        <v>7.3968265579491987</v>
      </c>
      <c r="D88" s="105"/>
      <c r="E88" s="105">
        <f>E86/LOG10(2)</f>
        <v>7.4964844007958122</v>
      </c>
      <c r="F88" s="105"/>
      <c r="G88" s="8"/>
      <c r="H88" s="8"/>
    </row>
    <row r="89" spans="1:8" ht="15.75" x14ac:dyDescent="0.25">
      <c r="A89" s="104" t="s">
        <v>70</v>
      </c>
      <c r="B89" s="104"/>
      <c r="C89" s="105">
        <f>C87/C88</f>
        <v>4.5064370608381022E-3</v>
      </c>
      <c r="D89" s="105"/>
      <c r="E89" s="105">
        <f>E87/E88</f>
        <v>-1.1560974722693431E-2</v>
      </c>
      <c r="F89" s="105"/>
      <c r="G89" s="8"/>
      <c r="H89" s="8"/>
    </row>
    <row r="90" spans="1:8" ht="15.75" x14ac:dyDescent="0.25">
      <c r="A90" s="104" t="s">
        <v>71</v>
      </c>
      <c r="B90" s="104"/>
      <c r="C90" s="104">
        <f>POWER(10,C89)</f>
        <v>1.0104304768968331</v>
      </c>
      <c r="D90" s="104"/>
      <c r="E90" s="104">
        <f>POWER(10,E89)</f>
        <v>0.97373106438865731</v>
      </c>
      <c r="F90" s="104"/>
      <c r="G90" s="8"/>
      <c r="H90" s="8"/>
    </row>
    <row r="91" spans="1:8" ht="16.5" x14ac:dyDescent="0.25">
      <c r="A91" s="106" t="s">
        <v>72</v>
      </c>
      <c r="B91" s="106"/>
      <c r="C91" s="107">
        <f>C90*B80/B83</f>
        <v>1.0368839106128023</v>
      </c>
      <c r="D91" s="107"/>
      <c r="E91" s="107">
        <f>E90*D80/B83</f>
        <v>0.98959968046483038</v>
      </c>
      <c r="F91" s="107"/>
      <c r="G91" s="8"/>
      <c r="H91" s="8"/>
    </row>
    <row r="92" spans="1:8" ht="15.75" x14ac:dyDescent="0.25">
      <c r="A92" s="8"/>
      <c r="B92" s="78"/>
      <c r="C92" s="78"/>
      <c r="D92" s="78"/>
      <c r="E92" s="78"/>
      <c r="F92" s="78"/>
      <c r="G92" s="8"/>
      <c r="H92" s="8"/>
    </row>
    <row r="93" spans="1:8" ht="16.5" x14ac:dyDescent="0.25">
      <c r="A93" s="80" t="s">
        <v>78</v>
      </c>
      <c r="B93" s="81">
        <v>67.52</v>
      </c>
      <c r="C93" s="78"/>
      <c r="D93" s="8"/>
      <c r="E93" s="8"/>
      <c r="F93" s="8"/>
      <c r="G93" s="8"/>
      <c r="H93" s="8"/>
    </row>
    <row r="94" spans="1:8" ht="16.5" x14ac:dyDescent="0.3">
      <c r="A94" s="82" t="s">
        <v>49</v>
      </c>
      <c r="B94" s="78"/>
      <c r="C94" s="81">
        <f>B93*250/525.0355</f>
        <v>32.150206986003809</v>
      </c>
      <c r="D94" s="8"/>
      <c r="E94" s="8"/>
      <c r="F94" s="8"/>
      <c r="G94" s="8"/>
      <c r="H94" s="8"/>
    </row>
    <row r="95" spans="1:8" ht="15.75" x14ac:dyDescent="0.25">
      <c r="A95" s="78"/>
      <c r="B95" s="78"/>
      <c r="C95" s="78"/>
      <c r="D95" s="8"/>
      <c r="E95" s="8"/>
      <c r="F95" s="8"/>
      <c r="G95" s="8"/>
      <c r="H95" s="8"/>
    </row>
    <row r="96" spans="1:8" ht="16.5" x14ac:dyDescent="0.25">
      <c r="A96" s="83" t="s">
        <v>50</v>
      </c>
      <c r="B96" s="84"/>
      <c r="C96" s="84"/>
      <c r="D96" s="84"/>
      <c r="E96" s="84"/>
      <c r="F96" s="84"/>
      <c r="G96" s="84"/>
      <c r="H96" s="8"/>
    </row>
    <row r="97" spans="1:8" ht="16.5" x14ac:dyDescent="0.25">
      <c r="A97" s="85" t="s">
        <v>79</v>
      </c>
      <c r="B97" s="86"/>
      <c r="C97" s="86"/>
      <c r="D97" s="86"/>
      <c r="E97" s="86"/>
      <c r="F97" s="86"/>
      <c r="G97" s="87"/>
      <c r="H97" s="8"/>
    </row>
    <row r="98" spans="1:8" ht="19.5" x14ac:dyDescent="0.25">
      <c r="A98" s="88" t="s">
        <v>52</v>
      </c>
      <c r="B98" s="89" t="s">
        <v>53</v>
      </c>
      <c r="C98" s="89" t="s">
        <v>54</v>
      </c>
      <c r="D98" s="89" t="s">
        <v>55</v>
      </c>
      <c r="E98" s="89" t="s">
        <v>56</v>
      </c>
      <c r="F98" s="89" t="s">
        <v>57</v>
      </c>
      <c r="G98" s="89" t="s">
        <v>58</v>
      </c>
      <c r="H98" s="8"/>
    </row>
    <row r="99" spans="1:8" ht="15.75" x14ac:dyDescent="0.25">
      <c r="A99" s="88">
        <v>1</v>
      </c>
      <c r="B99" s="90">
        <v>16.399999999999999</v>
      </c>
      <c r="C99" s="90">
        <v>18.440000000000001</v>
      </c>
      <c r="D99" s="90">
        <v>21.14</v>
      </c>
      <c r="E99" s="90">
        <v>16.440000000000001</v>
      </c>
      <c r="F99" s="90">
        <v>18.86</v>
      </c>
      <c r="G99" s="90">
        <v>20.9</v>
      </c>
      <c r="H99" s="8"/>
    </row>
    <row r="100" spans="1:8" ht="15.75" x14ac:dyDescent="0.25">
      <c r="A100" s="88">
        <v>2</v>
      </c>
      <c r="B100" s="90">
        <v>16.559999999999999</v>
      </c>
      <c r="C100" s="90">
        <v>18.64</v>
      </c>
      <c r="D100" s="90">
        <v>21.08</v>
      </c>
      <c r="E100" s="90">
        <v>16.5</v>
      </c>
      <c r="F100" s="90">
        <v>18.920000000000002</v>
      </c>
      <c r="G100" s="90">
        <v>20.92</v>
      </c>
      <c r="H100" s="8"/>
    </row>
    <row r="101" spans="1:8" ht="15.75" x14ac:dyDescent="0.25">
      <c r="A101" s="88">
        <v>3</v>
      </c>
      <c r="B101" s="90">
        <v>16.46</v>
      </c>
      <c r="C101" s="90">
        <v>19.32</v>
      </c>
      <c r="D101" s="90">
        <v>21.04</v>
      </c>
      <c r="E101" s="90">
        <v>16.579999999999998</v>
      </c>
      <c r="F101" s="90">
        <v>18.84</v>
      </c>
      <c r="G101" s="90">
        <v>20.94</v>
      </c>
      <c r="H101" s="8"/>
    </row>
    <row r="102" spans="1:8" ht="16.5" x14ac:dyDescent="0.25">
      <c r="A102" s="91" t="s">
        <v>17</v>
      </c>
      <c r="B102" s="92">
        <f t="shared" ref="B102:G102" si="4">AVERAGE(B99:B101)</f>
        <v>16.473333333333333</v>
      </c>
      <c r="C102" s="92">
        <f t="shared" si="4"/>
        <v>18.8</v>
      </c>
      <c r="D102" s="92">
        <f t="shared" si="4"/>
        <v>21.086666666666666</v>
      </c>
      <c r="E102" s="92">
        <f t="shared" si="4"/>
        <v>16.506666666666664</v>
      </c>
      <c r="F102" s="92">
        <f t="shared" si="4"/>
        <v>18.873333333333335</v>
      </c>
      <c r="G102" s="92">
        <f t="shared" si="4"/>
        <v>20.92</v>
      </c>
      <c r="H102" s="8"/>
    </row>
    <row r="103" spans="1:8" ht="16.5" x14ac:dyDescent="0.25">
      <c r="A103" s="93" t="s">
        <v>80</v>
      </c>
      <c r="B103" s="94"/>
      <c r="C103" s="94"/>
      <c r="D103" s="94"/>
      <c r="E103" s="94"/>
      <c r="F103" s="94"/>
      <c r="G103" s="95"/>
      <c r="H103" s="8"/>
    </row>
    <row r="104" spans="1:8" ht="19.5" x14ac:dyDescent="0.25">
      <c r="A104" s="88" t="s">
        <v>52</v>
      </c>
      <c r="B104" s="89" t="s">
        <v>53</v>
      </c>
      <c r="C104" s="89" t="s">
        <v>54</v>
      </c>
      <c r="D104" s="89" t="s">
        <v>55</v>
      </c>
      <c r="E104" s="89" t="s">
        <v>56</v>
      </c>
      <c r="F104" s="89" t="s">
        <v>57</v>
      </c>
      <c r="G104" s="89" t="s">
        <v>58</v>
      </c>
      <c r="H104" s="8"/>
    </row>
    <row r="105" spans="1:8" ht="15.75" x14ac:dyDescent="0.25">
      <c r="A105" s="88">
        <v>1</v>
      </c>
      <c r="B105" s="90">
        <v>16.48</v>
      </c>
      <c r="C105" s="90">
        <v>18.68</v>
      </c>
      <c r="D105" s="90">
        <v>21.06</v>
      </c>
      <c r="E105" s="90">
        <v>16.66</v>
      </c>
      <c r="F105" s="90">
        <v>18.86</v>
      </c>
      <c r="G105" s="90">
        <v>21</v>
      </c>
      <c r="H105" s="8"/>
    </row>
    <row r="106" spans="1:8" ht="15.75" x14ac:dyDescent="0.25">
      <c r="A106" s="88">
        <v>2</v>
      </c>
      <c r="B106" s="90">
        <v>16.46</v>
      </c>
      <c r="C106" s="90">
        <v>18.84</v>
      </c>
      <c r="D106" s="90">
        <v>21.16</v>
      </c>
      <c r="E106" s="90">
        <v>16.48</v>
      </c>
      <c r="F106" s="90">
        <v>18.899999999999999</v>
      </c>
      <c r="G106" s="90">
        <v>20.92</v>
      </c>
      <c r="H106" s="8"/>
    </row>
    <row r="107" spans="1:8" ht="15.75" x14ac:dyDescent="0.25">
      <c r="A107" s="88">
        <v>3</v>
      </c>
      <c r="B107" s="90">
        <v>16.38</v>
      </c>
      <c r="C107" s="90">
        <v>18.760000000000002</v>
      </c>
      <c r="D107" s="90">
        <v>21.12</v>
      </c>
      <c r="E107" s="90">
        <v>16.579999999999998</v>
      </c>
      <c r="F107" s="90">
        <v>18.940000000000001</v>
      </c>
      <c r="G107" s="90">
        <v>20.98</v>
      </c>
      <c r="H107" s="8"/>
    </row>
    <row r="108" spans="1:8" ht="16.5" x14ac:dyDescent="0.25">
      <c r="A108" s="96" t="s">
        <v>17</v>
      </c>
      <c r="B108" s="97">
        <f t="shared" ref="B108:G108" si="5">AVERAGE(B105:B107)</f>
        <v>16.439999999999998</v>
      </c>
      <c r="C108" s="97">
        <f t="shared" si="5"/>
        <v>18.760000000000002</v>
      </c>
      <c r="D108" s="97">
        <f t="shared" si="5"/>
        <v>21.113333333333333</v>
      </c>
      <c r="E108" s="97">
        <f t="shared" si="5"/>
        <v>16.573333333333334</v>
      </c>
      <c r="F108" s="97">
        <f t="shared" si="5"/>
        <v>18.900000000000002</v>
      </c>
      <c r="G108" s="97">
        <f t="shared" si="5"/>
        <v>20.966666666666669</v>
      </c>
      <c r="H108" s="8"/>
    </row>
    <row r="109" spans="1:8" ht="15.75" x14ac:dyDescent="0.25">
      <c r="A109" s="8"/>
      <c r="B109" s="8"/>
      <c r="C109" s="8"/>
      <c r="D109" s="8"/>
      <c r="E109" s="8"/>
      <c r="F109" s="8"/>
      <c r="G109" s="8"/>
      <c r="H109" s="8"/>
    </row>
    <row r="110" spans="1:8" ht="15.75" x14ac:dyDescent="0.25">
      <c r="A110" s="78" t="s">
        <v>77</v>
      </c>
      <c r="B110" s="78"/>
      <c r="C110" s="78"/>
      <c r="D110" s="78"/>
      <c r="E110" s="78"/>
      <c r="F110" s="78"/>
      <c r="G110" s="8"/>
      <c r="H110" s="8"/>
    </row>
    <row r="111" spans="1:8" ht="16.5" x14ac:dyDescent="0.25">
      <c r="A111" s="78" t="s">
        <v>61</v>
      </c>
      <c r="B111" s="98">
        <f>$E$24/25*5/25</f>
        <v>0.13124448</v>
      </c>
      <c r="C111" s="78" t="s">
        <v>62</v>
      </c>
      <c r="D111" s="98">
        <f>$E$26/25*5/25</f>
        <v>0.1299804</v>
      </c>
      <c r="E111" s="78"/>
      <c r="F111" s="78"/>
      <c r="G111" s="8"/>
      <c r="H111" s="8"/>
    </row>
    <row r="112" spans="1:8" ht="15.75" x14ac:dyDescent="0.25">
      <c r="A112" s="78"/>
      <c r="B112" s="99"/>
      <c r="C112" s="78"/>
      <c r="D112" s="99"/>
      <c r="E112" s="78"/>
      <c r="F112" s="78"/>
      <c r="G112" s="8"/>
      <c r="H112" s="8"/>
    </row>
    <row r="113" spans="1:8" ht="15.75" x14ac:dyDescent="0.25">
      <c r="A113" s="78" t="s">
        <v>63</v>
      </c>
      <c r="B113" s="78"/>
      <c r="C113" s="78"/>
      <c r="D113" s="100"/>
      <c r="E113" s="100"/>
      <c r="F113" s="101"/>
      <c r="G113" s="8"/>
      <c r="H113" s="8"/>
    </row>
    <row r="114" spans="1:8" ht="16.5" x14ac:dyDescent="0.25">
      <c r="A114" s="78" t="s">
        <v>64</v>
      </c>
      <c r="B114" s="98">
        <f>$C$94/50*5/25</f>
        <v>0.12860082794401526</v>
      </c>
      <c r="C114" s="78"/>
      <c r="D114" s="100"/>
      <c r="E114" s="102"/>
      <c r="F114" s="100"/>
      <c r="G114" s="8"/>
      <c r="H114" s="8"/>
    </row>
    <row r="115" spans="1:8" ht="15.75" x14ac:dyDescent="0.25">
      <c r="A115" s="78"/>
      <c r="B115" s="99"/>
      <c r="C115" s="78"/>
      <c r="D115" s="78"/>
      <c r="E115" s="78"/>
      <c r="F115" s="78"/>
      <c r="G115" s="8"/>
      <c r="H115" s="8"/>
    </row>
    <row r="116" spans="1:8" ht="16.5" x14ac:dyDescent="0.25">
      <c r="A116" s="103" t="s">
        <v>65</v>
      </c>
      <c r="B116" s="103"/>
      <c r="C116" s="103" t="s">
        <v>81</v>
      </c>
      <c r="D116" s="103"/>
      <c r="E116" s="103" t="s">
        <v>80</v>
      </c>
      <c r="F116" s="103"/>
      <c r="G116" s="8"/>
      <c r="H116" s="8"/>
    </row>
    <row r="117" spans="1:8" ht="18.75" x14ac:dyDescent="0.25">
      <c r="A117" s="104" t="s">
        <v>67</v>
      </c>
      <c r="B117" s="104"/>
      <c r="C117" s="105">
        <f>1/4*((D102+G102)-(B102+E102))</f>
        <v>2.2566666666666677</v>
      </c>
      <c r="D117" s="105"/>
      <c r="E117" s="105">
        <f>1/4*((D108+G108)-(E108+B108))</f>
        <v>2.2666666666666657</v>
      </c>
      <c r="F117" s="105"/>
      <c r="G117" s="8"/>
      <c r="H117" s="8"/>
    </row>
    <row r="118" spans="1:8" ht="18.75" x14ac:dyDescent="0.25">
      <c r="A118" s="104" t="s">
        <v>68</v>
      </c>
      <c r="B118" s="104"/>
      <c r="C118" s="105">
        <f>1/3*((E102+F102+G102)-(B102+C102+D102))</f>
        <v>-2.0000000000000757E-2</v>
      </c>
      <c r="D118" s="105"/>
      <c r="E118" s="105">
        <f>1/3*((E108+F108+G108)-(B108+C108+D108))</f>
        <v>4.2222222222224083E-2</v>
      </c>
      <c r="F118" s="105"/>
      <c r="G118" s="8"/>
      <c r="H118" s="8"/>
    </row>
    <row r="119" spans="1:8" ht="15.75" x14ac:dyDescent="0.25">
      <c r="A119" s="104" t="s">
        <v>69</v>
      </c>
      <c r="B119" s="104"/>
      <c r="C119" s="105">
        <f>C117/LOG10(2)</f>
        <v>7.4964844007958176</v>
      </c>
      <c r="D119" s="105"/>
      <c r="E119" s="105">
        <f>E117/LOG10(2)</f>
        <v>7.5297036817446852</v>
      </c>
      <c r="F119" s="105"/>
      <c r="G119" s="8"/>
      <c r="H119" s="8"/>
    </row>
    <row r="120" spans="1:8" ht="15.75" x14ac:dyDescent="0.25">
      <c r="A120" s="104" t="s">
        <v>70</v>
      </c>
      <c r="B120" s="104"/>
      <c r="C120" s="105">
        <f>C118/C119</f>
        <v>-2.6679172436986039E-3</v>
      </c>
      <c r="D120" s="105"/>
      <c r="E120" s="105">
        <f>E118/E119</f>
        <v>5.6074214878587226E-3</v>
      </c>
      <c r="F120" s="105"/>
      <c r="G120" s="8"/>
      <c r="H120" s="8"/>
    </row>
    <row r="121" spans="1:8" ht="15.75" x14ac:dyDescent="0.25">
      <c r="A121" s="104" t="s">
        <v>71</v>
      </c>
      <c r="B121" s="104"/>
      <c r="C121" s="104">
        <f>POWER(10,C120)</f>
        <v>0.99387572382532041</v>
      </c>
      <c r="D121" s="104"/>
      <c r="E121" s="104">
        <f>POWER(10,E120)</f>
        <v>1.0129952792907311</v>
      </c>
      <c r="F121" s="104"/>
      <c r="G121" s="8"/>
      <c r="H121" s="8"/>
    </row>
    <row r="122" spans="1:8" ht="16.5" x14ac:dyDescent="0.25">
      <c r="A122" s="106" t="s">
        <v>72</v>
      </c>
      <c r="B122" s="106"/>
      <c r="C122" s="107">
        <f>C121*B111/B114</f>
        <v>1.0143068644539637</v>
      </c>
      <c r="D122" s="107"/>
      <c r="E122" s="107">
        <f>E121*D111/B114</f>
        <v>1.0238622387224567</v>
      </c>
      <c r="F122" s="107"/>
      <c r="G122" s="8"/>
      <c r="H122" s="8"/>
    </row>
    <row r="123" spans="1:8" ht="15.75" x14ac:dyDescent="0.25">
      <c r="A123" s="48"/>
      <c r="B123" s="48"/>
      <c r="C123" s="48"/>
      <c r="D123" s="48"/>
      <c r="E123" s="48"/>
      <c r="F123" s="48"/>
      <c r="G123" s="48"/>
      <c r="H123" s="8"/>
    </row>
    <row r="124" spans="1:8" ht="15.75" x14ac:dyDescent="0.25">
      <c r="A124" s="48"/>
      <c r="B124" s="48"/>
      <c r="C124" s="48"/>
      <c r="D124" s="48"/>
      <c r="E124" s="48"/>
      <c r="F124" s="48"/>
      <c r="G124" s="48"/>
      <c r="H124" s="8"/>
    </row>
    <row r="125" spans="1:8" ht="15.75" x14ac:dyDescent="0.25">
      <c r="A125" s="8"/>
      <c r="B125" s="8"/>
      <c r="C125" s="8"/>
      <c r="D125" s="8"/>
      <c r="E125" s="8"/>
      <c r="F125" s="8"/>
      <c r="G125" s="48"/>
      <c r="H125" s="8"/>
    </row>
    <row r="126" spans="1:8" ht="15.75" x14ac:dyDescent="0.25">
      <c r="A126" s="8"/>
      <c r="B126" s="8"/>
      <c r="C126" s="8"/>
      <c r="D126" s="8"/>
      <c r="E126" s="8"/>
      <c r="F126" s="8"/>
      <c r="G126" s="48"/>
      <c r="H126" s="8"/>
    </row>
    <row r="127" spans="1:8" ht="16.5" x14ac:dyDescent="0.3">
      <c r="A127" s="110" t="s">
        <v>82</v>
      </c>
      <c r="B127" s="110"/>
      <c r="C127" s="110"/>
      <c r="D127" s="8"/>
      <c r="E127" s="8"/>
      <c r="F127" s="8"/>
      <c r="G127" s="48"/>
      <c r="H127" s="8"/>
    </row>
    <row r="128" spans="1:8" ht="16.5" x14ac:dyDescent="0.3">
      <c r="A128" s="111"/>
      <c r="B128" s="112"/>
      <c r="C128" s="113" t="s">
        <v>83</v>
      </c>
      <c r="D128" s="8"/>
      <c r="E128" s="8"/>
      <c r="F128" s="8"/>
      <c r="G128" s="48"/>
      <c r="H128" s="8"/>
    </row>
    <row r="129" spans="1:8" ht="16.5" x14ac:dyDescent="0.25">
      <c r="A129" s="114" t="s">
        <v>51</v>
      </c>
      <c r="B129" s="115"/>
      <c r="C129" s="116">
        <f>C58</f>
        <v>0.99738552625436427</v>
      </c>
      <c r="D129" s="8"/>
      <c r="E129" s="8"/>
      <c r="F129" s="8"/>
      <c r="G129" s="48"/>
      <c r="H129" s="8"/>
    </row>
    <row r="130" spans="1:8" ht="16.5" x14ac:dyDescent="0.25">
      <c r="A130" s="114" t="s">
        <v>66</v>
      </c>
      <c r="B130" s="115"/>
      <c r="C130" s="116">
        <f>E58</f>
        <v>1.0032679000535922</v>
      </c>
      <c r="D130" s="8"/>
      <c r="E130" s="8"/>
      <c r="F130" s="8"/>
      <c r="G130" s="48"/>
      <c r="H130" s="8"/>
    </row>
    <row r="131" spans="1:8" ht="16.5" x14ac:dyDescent="0.25">
      <c r="A131" s="114" t="s">
        <v>75</v>
      </c>
      <c r="B131" s="115"/>
      <c r="C131" s="116">
        <f>C91</f>
        <v>1.0368839106128023</v>
      </c>
      <c r="D131" s="8"/>
      <c r="E131" s="8"/>
      <c r="F131" s="8"/>
      <c r="G131" s="48"/>
      <c r="H131" s="8"/>
    </row>
    <row r="132" spans="1:8" ht="16.5" x14ac:dyDescent="0.25">
      <c r="A132" s="114" t="s">
        <v>76</v>
      </c>
      <c r="B132" s="115"/>
      <c r="C132" s="116">
        <f>E91</f>
        <v>0.98959968046483038</v>
      </c>
      <c r="D132" s="8"/>
      <c r="E132" s="8"/>
      <c r="F132" s="8"/>
      <c r="G132" s="48"/>
      <c r="H132" s="8"/>
    </row>
    <row r="133" spans="1:8" ht="16.5" x14ac:dyDescent="0.25">
      <c r="A133" s="114" t="s">
        <v>81</v>
      </c>
      <c r="B133" s="115"/>
      <c r="C133" s="116">
        <f>C122</f>
        <v>1.0143068644539637</v>
      </c>
      <c r="D133" s="8"/>
      <c r="E133" s="8"/>
      <c r="F133" s="8"/>
      <c r="G133" s="48"/>
      <c r="H133" s="8"/>
    </row>
    <row r="134" spans="1:8" ht="16.5" x14ac:dyDescent="0.25">
      <c r="A134" s="114" t="s">
        <v>80</v>
      </c>
      <c r="B134" s="115"/>
      <c r="C134" s="116">
        <f>E122</f>
        <v>1.0238622387224567</v>
      </c>
      <c r="D134" s="8"/>
      <c r="E134" s="8"/>
      <c r="F134" s="8"/>
      <c r="G134" s="48"/>
      <c r="H134" s="8"/>
    </row>
    <row r="135" spans="1:8" ht="16.5" x14ac:dyDescent="0.25">
      <c r="A135" s="117"/>
      <c r="B135" s="118"/>
      <c r="C135" s="77"/>
      <c r="D135" s="8"/>
      <c r="E135" s="8"/>
      <c r="F135" s="8"/>
      <c r="G135" s="48"/>
      <c r="H135" s="8"/>
    </row>
    <row r="136" spans="1:8" ht="15.75" x14ac:dyDescent="0.25">
      <c r="A136" s="119"/>
      <c r="B136" s="120" t="s">
        <v>84</v>
      </c>
      <c r="C136" s="121">
        <f>AVERAGE(C129:C134)</f>
        <v>1.0108843534270016</v>
      </c>
      <c r="D136" s="8"/>
      <c r="E136" s="8"/>
      <c r="F136" s="8"/>
      <c r="G136" s="48"/>
      <c r="H136" s="8"/>
    </row>
    <row r="137" spans="1:8" ht="15.75" x14ac:dyDescent="0.25">
      <c r="A137" s="76"/>
      <c r="B137" s="120" t="s">
        <v>85</v>
      </c>
      <c r="C137" s="122">
        <f>STDEV(C129:C134)/C136</f>
        <v>1.7413769243474399E-2</v>
      </c>
      <c r="D137" s="8"/>
      <c r="E137" s="8"/>
      <c r="F137" s="8"/>
      <c r="G137" s="48"/>
      <c r="H137" s="8"/>
    </row>
    <row r="138" spans="1:8" ht="15.75" x14ac:dyDescent="0.25">
      <c r="A138" s="8"/>
      <c r="B138" s="8"/>
      <c r="C138" s="8"/>
      <c r="D138" s="8"/>
      <c r="E138" s="8"/>
      <c r="F138" s="8"/>
      <c r="G138" s="48"/>
      <c r="H138" s="8"/>
    </row>
    <row r="139" spans="1:8" ht="15.75" x14ac:dyDescent="0.25">
      <c r="A139" s="8" t="s">
        <v>119</v>
      </c>
      <c r="B139" s="8"/>
      <c r="C139" s="8"/>
      <c r="D139" s="122">
        <f>C136</f>
        <v>1.0108843534270016</v>
      </c>
      <c r="E139" s="8"/>
      <c r="F139" s="8"/>
      <c r="G139" s="48"/>
      <c r="H139" s="8"/>
    </row>
    <row r="140" spans="1:8" ht="15.75" x14ac:dyDescent="0.25">
      <c r="A140" s="8"/>
      <c r="B140" s="8"/>
      <c r="C140" s="8"/>
      <c r="D140" s="123"/>
      <c r="E140" s="8"/>
      <c r="F140" s="8"/>
      <c r="G140" s="48"/>
      <c r="H140" s="8"/>
    </row>
    <row r="141" spans="1:8" ht="15.75" x14ac:dyDescent="0.25">
      <c r="A141" s="8"/>
      <c r="B141" s="8"/>
      <c r="C141" s="8"/>
      <c r="D141" s="8"/>
      <c r="E141" s="8"/>
      <c r="F141" s="8"/>
      <c r="G141" s="48"/>
      <c r="H141" s="8"/>
    </row>
    <row r="142" spans="1:8" ht="15.75" x14ac:dyDescent="0.25">
      <c r="A142" s="8"/>
      <c r="B142" s="8"/>
      <c r="C142" s="8"/>
      <c r="D142" s="8"/>
      <c r="E142" s="8"/>
      <c r="F142" s="8"/>
      <c r="G142" s="8"/>
      <c r="H142" s="8"/>
    </row>
    <row r="143" spans="1:8" ht="15.75" x14ac:dyDescent="0.25">
      <c r="A143" s="8"/>
      <c r="B143" s="8"/>
      <c r="C143" s="8"/>
      <c r="D143" s="8"/>
      <c r="E143" s="8"/>
      <c r="F143" s="8"/>
      <c r="G143" s="8"/>
      <c r="H143" s="8"/>
    </row>
    <row r="144" spans="1:8" ht="16.5" x14ac:dyDescent="0.3">
      <c r="A144" s="124" t="s">
        <v>22</v>
      </c>
      <c r="B144" s="125"/>
      <c r="C144" s="124" t="s">
        <v>86</v>
      </c>
      <c r="D144" s="126"/>
      <c r="E144" s="127" t="s">
        <v>87</v>
      </c>
      <c r="F144" s="125"/>
      <c r="G144" s="128"/>
      <c r="H144" s="8"/>
    </row>
    <row r="145" spans="1:8" ht="17.25" thickBot="1" x14ac:dyDescent="0.35">
      <c r="A145" s="129" t="s">
        <v>88</v>
      </c>
      <c r="B145" s="130"/>
      <c r="C145" s="129" t="s">
        <v>24</v>
      </c>
      <c r="D145" s="130"/>
      <c r="E145" s="129" t="s">
        <v>89</v>
      </c>
      <c r="F145" s="125"/>
      <c r="G145" s="128"/>
      <c r="H145" s="8"/>
    </row>
    <row r="146" spans="1:8" ht="15.75" x14ac:dyDescent="0.25">
      <c r="A146" s="8"/>
      <c r="B146" s="8"/>
      <c r="C146" s="8"/>
      <c r="D146" s="125"/>
      <c r="E146" s="125"/>
      <c r="F146" s="125"/>
      <c r="G146" s="128"/>
      <c r="H146" s="8"/>
    </row>
  </sheetData>
  <mergeCells count="71">
    <mergeCell ref="A131:B131"/>
    <mergeCell ref="A132:B132"/>
    <mergeCell ref="A133:B133"/>
    <mergeCell ref="A134:B134"/>
    <mergeCell ref="A135:B135"/>
    <mergeCell ref="C122:D122"/>
    <mergeCell ref="E122:F122"/>
    <mergeCell ref="A127:C127"/>
    <mergeCell ref="A128:B128"/>
    <mergeCell ref="A129:B129"/>
    <mergeCell ref="A130:B130"/>
    <mergeCell ref="A120:B120"/>
    <mergeCell ref="C120:D120"/>
    <mergeCell ref="E120:F120"/>
    <mergeCell ref="A121:B121"/>
    <mergeCell ref="C121:D121"/>
    <mergeCell ref="E121:F121"/>
    <mergeCell ref="A118:B118"/>
    <mergeCell ref="C118:D118"/>
    <mergeCell ref="E118:F118"/>
    <mergeCell ref="A119:B119"/>
    <mergeCell ref="C119:D119"/>
    <mergeCell ref="E119:F119"/>
    <mergeCell ref="A116:B116"/>
    <mergeCell ref="C116:D116"/>
    <mergeCell ref="E116:F116"/>
    <mergeCell ref="A117:B117"/>
    <mergeCell ref="C117:D117"/>
    <mergeCell ref="E117:F117"/>
    <mergeCell ref="C89:D89"/>
    <mergeCell ref="E89:F89"/>
    <mergeCell ref="A90:B90"/>
    <mergeCell ref="C90:D90"/>
    <mergeCell ref="E90:F90"/>
    <mergeCell ref="C91:D91"/>
    <mergeCell ref="E91:F91"/>
    <mergeCell ref="C86:D86"/>
    <mergeCell ref="E86:F86"/>
    <mergeCell ref="A87:B87"/>
    <mergeCell ref="C87:D87"/>
    <mergeCell ref="E87:F87"/>
    <mergeCell ref="A88:B88"/>
    <mergeCell ref="C88:D88"/>
    <mergeCell ref="E88:F88"/>
    <mergeCell ref="C57:D57"/>
    <mergeCell ref="E57:F57"/>
    <mergeCell ref="C58:D58"/>
    <mergeCell ref="E58:F58"/>
    <mergeCell ref="A85:B85"/>
    <mergeCell ref="C85:D85"/>
    <mergeCell ref="E85:F85"/>
    <mergeCell ref="C54:D54"/>
    <mergeCell ref="E54:F54"/>
    <mergeCell ref="A55:B55"/>
    <mergeCell ref="C55:D55"/>
    <mergeCell ref="E55:F55"/>
    <mergeCell ref="A56:B56"/>
    <mergeCell ref="C56:D56"/>
    <mergeCell ref="E56:F56"/>
    <mergeCell ref="C23:D23"/>
    <mergeCell ref="A52:B52"/>
    <mergeCell ref="C52:D52"/>
    <mergeCell ref="E52:F52"/>
    <mergeCell ref="A53:B53"/>
    <mergeCell ref="C53:D53"/>
    <mergeCell ref="E53:F53"/>
    <mergeCell ref="A89:B89"/>
    <mergeCell ref="A86:B86"/>
    <mergeCell ref="A57:B57"/>
    <mergeCell ref="A54:B54"/>
    <mergeCell ref="A23:B23"/>
  </mergeCells>
  <pageMargins left="0.7" right="0.7" top="0.75" bottom="0.75" header="0.3" footer="0.3"/>
  <pageSetup scale="53" orientation="portrait" r:id="rId1"/>
  <headerFooter>
    <oddFooter xml:space="preserve">&amp;L&amp;"-,Bold" NDQD201605938 / Microbial Assay / Download 1  /  Analyst - Eric Ngamau /  Date 14-07-2016 </oddFooter>
  </headerFooter>
  <rowBreaks count="1" manualBreakCount="1">
    <brk id="77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18" zoomScaleNormal="100" zoomScaleSheetLayoutView="100" workbookViewId="0">
      <selection activeCell="B27" sqref="B27"/>
    </sheetView>
  </sheetViews>
  <sheetFormatPr defaultRowHeight="15" x14ac:dyDescent="0.25"/>
  <cols>
    <col min="1" max="1" width="24.140625" customWidth="1"/>
    <col min="2" max="2" width="14.7109375" customWidth="1"/>
    <col min="3" max="3" width="15.28515625" customWidth="1"/>
    <col min="4" max="4" width="13.85546875" customWidth="1"/>
    <col min="5" max="5" width="17.85546875" customWidth="1"/>
    <col min="6" max="6" width="14" customWidth="1"/>
    <col min="7" max="7" width="20.7109375" customWidth="1"/>
    <col min="9" max="11" width="9.140625" customWidth="1"/>
  </cols>
  <sheetData>
    <row r="1" spans="1:7" ht="15.75" x14ac:dyDescent="0.25">
      <c r="A1" s="125"/>
      <c r="B1" s="125"/>
      <c r="C1" s="125"/>
      <c r="D1" s="125"/>
      <c r="E1" s="125"/>
      <c r="F1" s="125"/>
      <c r="G1" s="125"/>
    </row>
    <row r="2" spans="1:7" ht="15.75" x14ac:dyDescent="0.25">
      <c r="A2" s="125"/>
      <c r="B2" s="125"/>
      <c r="C2" s="125"/>
      <c r="D2" s="125"/>
      <c r="E2" s="125"/>
      <c r="F2" s="125"/>
      <c r="G2" s="125"/>
    </row>
    <row r="3" spans="1:7" ht="15.75" x14ac:dyDescent="0.25">
      <c r="A3" s="125"/>
      <c r="B3" s="125"/>
      <c r="C3" s="125"/>
      <c r="D3" s="125"/>
      <c r="E3" s="125"/>
      <c r="F3" s="125"/>
      <c r="G3" s="125"/>
    </row>
    <row r="4" spans="1:7" ht="15.75" x14ac:dyDescent="0.25">
      <c r="A4" s="125"/>
      <c r="B4" s="125"/>
      <c r="C4" s="125"/>
      <c r="D4" s="125"/>
      <c r="E4" s="125"/>
      <c r="F4" s="125"/>
      <c r="G4" s="125"/>
    </row>
    <row r="5" spans="1:7" ht="15.75" x14ac:dyDescent="0.25">
      <c r="A5" s="125"/>
      <c r="B5" s="125"/>
      <c r="C5" s="125"/>
      <c r="D5" s="125"/>
      <c r="E5" s="125"/>
      <c r="F5" s="125"/>
      <c r="G5" s="125"/>
    </row>
    <row r="6" spans="1:7" ht="15.75" x14ac:dyDescent="0.25">
      <c r="A6" s="125"/>
      <c r="B6" s="125"/>
      <c r="C6" s="125"/>
      <c r="D6" s="125"/>
      <c r="E6" s="125"/>
      <c r="F6" s="125"/>
      <c r="G6" s="125"/>
    </row>
    <row r="7" spans="1:7" ht="15.75" x14ac:dyDescent="0.25">
      <c r="A7" s="125"/>
      <c r="B7" s="125"/>
      <c r="C7" s="125"/>
      <c r="D7" s="125"/>
      <c r="E7" s="125"/>
      <c r="F7" s="125"/>
      <c r="G7" s="125"/>
    </row>
    <row r="8" spans="1:7" ht="15.75" x14ac:dyDescent="0.25">
      <c r="A8" s="125"/>
      <c r="B8" s="125"/>
      <c r="C8" s="125"/>
      <c r="D8" s="125"/>
      <c r="E8" s="125"/>
      <c r="F8" s="125"/>
      <c r="G8" s="125"/>
    </row>
    <row r="9" spans="1:7" ht="15.75" x14ac:dyDescent="0.25">
      <c r="A9" s="125"/>
      <c r="B9" s="125"/>
      <c r="C9" s="125"/>
      <c r="D9" s="125"/>
      <c r="E9" s="125"/>
      <c r="F9" s="125"/>
      <c r="G9" s="125"/>
    </row>
    <row r="10" spans="1:7" ht="15.75" x14ac:dyDescent="0.25">
      <c r="A10" s="125"/>
      <c r="B10" s="125"/>
      <c r="C10" s="125"/>
      <c r="D10" s="125"/>
      <c r="E10" s="125"/>
      <c r="F10" s="125"/>
      <c r="G10" s="125"/>
    </row>
    <row r="11" spans="1:7" ht="15.75" x14ac:dyDescent="0.25">
      <c r="A11" s="125"/>
      <c r="B11" s="125"/>
      <c r="C11" s="125"/>
      <c r="D11" s="125"/>
      <c r="E11" s="125"/>
      <c r="F11" s="125"/>
      <c r="G11" s="125"/>
    </row>
    <row r="12" spans="1:7" ht="15.75" x14ac:dyDescent="0.25">
      <c r="A12" s="125"/>
      <c r="B12" s="125"/>
      <c r="C12" s="125"/>
      <c r="D12" s="125"/>
      <c r="E12" s="125"/>
      <c r="F12" s="125"/>
      <c r="G12" s="125"/>
    </row>
    <row r="13" spans="1:7" ht="16.5" x14ac:dyDescent="0.3">
      <c r="A13" s="131" t="s">
        <v>30</v>
      </c>
      <c r="B13" s="131" t="s">
        <v>90</v>
      </c>
      <c r="C13" s="125"/>
      <c r="D13" s="125"/>
      <c r="E13" s="125"/>
      <c r="F13" s="132"/>
      <c r="G13" s="125"/>
    </row>
    <row r="14" spans="1:7" ht="16.5" x14ac:dyDescent="0.3">
      <c r="A14" s="130" t="s">
        <v>2</v>
      </c>
      <c r="B14" s="130" t="s">
        <v>91</v>
      </c>
      <c r="C14" s="125"/>
      <c r="D14" s="125"/>
      <c r="E14" s="125"/>
      <c r="F14" s="133"/>
      <c r="G14" s="125"/>
    </row>
    <row r="15" spans="1:7" ht="16.5" x14ac:dyDescent="0.3">
      <c r="A15" s="130" t="s">
        <v>33</v>
      </c>
      <c r="B15" s="134" t="s">
        <v>5</v>
      </c>
      <c r="C15" s="125"/>
      <c r="D15" s="125"/>
      <c r="E15" s="125"/>
      <c r="F15" s="125"/>
      <c r="G15" s="125"/>
    </row>
    <row r="16" spans="1:7" ht="16.5" x14ac:dyDescent="0.3">
      <c r="A16" s="130" t="s">
        <v>6</v>
      </c>
      <c r="B16" s="135" t="s">
        <v>92</v>
      </c>
      <c r="C16" s="125"/>
      <c r="D16" s="125"/>
      <c r="E16" s="125"/>
      <c r="F16" s="125"/>
      <c r="G16" s="125"/>
    </row>
    <row r="17" spans="1:7" ht="16.5" x14ac:dyDescent="0.3">
      <c r="A17" s="130" t="s">
        <v>8</v>
      </c>
      <c r="B17" s="125" t="s">
        <v>93</v>
      </c>
      <c r="C17" s="125"/>
      <c r="D17" s="125"/>
      <c r="E17" s="125"/>
      <c r="F17" s="125"/>
      <c r="G17" s="125"/>
    </row>
    <row r="18" spans="1:7" ht="16.5" x14ac:dyDescent="0.3">
      <c r="A18" s="130" t="s">
        <v>35</v>
      </c>
      <c r="B18" s="136">
        <v>42538</v>
      </c>
      <c r="C18" s="125"/>
      <c r="D18" s="125"/>
      <c r="E18" s="125"/>
      <c r="F18" s="125"/>
      <c r="G18" s="125"/>
    </row>
    <row r="19" spans="1:7" ht="16.5" x14ac:dyDescent="0.3">
      <c r="A19" s="130" t="s">
        <v>37</v>
      </c>
      <c r="B19" s="136">
        <v>42538</v>
      </c>
      <c r="C19" s="125"/>
      <c r="D19" s="125"/>
      <c r="E19" s="125"/>
      <c r="F19" s="125"/>
      <c r="G19" s="125"/>
    </row>
    <row r="20" spans="1:7" ht="16.5" x14ac:dyDescent="0.3">
      <c r="A20" s="130"/>
      <c r="B20" s="136"/>
      <c r="C20" s="135"/>
      <c r="D20" s="135"/>
      <c r="E20" s="125"/>
      <c r="F20" s="125"/>
      <c r="G20" s="125"/>
    </row>
    <row r="21" spans="1:7" ht="16.5" x14ac:dyDescent="0.3">
      <c r="A21" s="130"/>
      <c r="B21" s="136"/>
      <c r="C21" s="125"/>
      <c r="D21" s="125"/>
      <c r="E21" s="125"/>
      <c r="F21" s="125"/>
      <c r="G21" s="126"/>
    </row>
    <row r="22" spans="1:7" ht="16.5" x14ac:dyDescent="0.3">
      <c r="A22" s="134"/>
      <c r="B22" s="137"/>
      <c r="C22" s="125"/>
      <c r="D22" s="125"/>
      <c r="E22" s="125"/>
      <c r="F22" s="125"/>
      <c r="G22" s="126"/>
    </row>
    <row r="23" spans="1:7" ht="16.5" x14ac:dyDescent="0.3">
      <c r="A23" s="138" t="s">
        <v>41</v>
      </c>
      <c r="B23" s="139"/>
      <c r="C23" s="140" t="s">
        <v>94</v>
      </c>
      <c r="D23" s="141"/>
      <c r="E23" s="142" t="s">
        <v>95</v>
      </c>
      <c r="F23" s="143" t="s">
        <v>96</v>
      </c>
      <c r="G23" s="144" t="s">
        <v>97</v>
      </c>
    </row>
    <row r="24" spans="1:7" ht="16.5" x14ac:dyDescent="0.3">
      <c r="A24" s="145" t="s">
        <v>7</v>
      </c>
      <c r="B24" s="146"/>
      <c r="C24" s="147"/>
      <c r="D24" s="148"/>
      <c r="E24" s="149">
        <v>0.51800000000000002</v>
      </c>
      <c r="F24" s="150">
        <f>$B$28/$D$25*E24</f>
        <v>0.34605312383090164</v>
      </c>
      <c r="G24" s="151">
        <f t="shared" ref="G24:G29" si="0">(100/$B$26*F24)</f>
        <v>0.50371633745400535</v>
      </c>
    </row>
    <row r="25" spans="1:7" ht="16.5" x14ac:dyDescent="0.3">
      <c r="A25" s="152"/>
      <c r="B25" s="153"/>
      <c r="C25" s="154" t="s">
        <v>98</v>
      </c>
      <c r="D25" s="155">
        <v>20.79</v>
      </c>
      <c r="E25" s="156">
        <v>0.51600000000000001</v>
      </c>
      <c r="F25" s="157">
        <f>$B$28/$D$25*E25</f>
        <v>0.34471701138367805</v>
      </c>
      <c r="G25" s="158">
        <f t="shared" si="0"/>
        <v>0.50177148673024463</v>
      </c>
    </row>
    <row r="26" spans="1:7" ht="16.5" x14ac:dyDescent="0.3">
      <c r="A26" s="154" t="s">
        <v>99</v>
      </c>
      <c r="B26" s="159">
        <v>68.7</v>
      </c>
      <c r="C26" s="160"/>
      <c r="D26" s="161"/>
      <c r="E26" s="156">
        <v>0.51400000000000001</v>
      </c>
      <c r="F26" s="162">
        <f>$B$28/$D$25*E26</f>
        <v>0.34338089893645452</v>
      </c>
      <c r="G26" s="158">
        <f t="shared" si="0"/>
        <v>0.49982663600648403</v>
      </c>
    </row>
    <row r="27" spans="1:7" ht="15.75" x14ac:dyDescent="0.25">
      <c r="A27" s="154" t="s">
        <v>100</v>
      </c>
      <c r="B27" s="125"/>
      <c r="C27" s="163"/>
      <c r="D27" s="164"/>
      <c r="E27" s="149">
        <v>0.51400000000000001</v>
      </c>
      <c r="F27" s="165">
        <f>$B$28/$D$28*E27</f>
        <v>0.34520739307973353</v>
      </c>
      <c r="G27" s="150">
        <f t="shared" si="0"/>
        <v>0.50248528832566741</v>
      </c>
    </row>
    <row r="28" spans="1:7" ht="16.5" x14ac:dyDescent="0.3">
      <c r="A28" s="154" t="s">
        <v>101</v>
      </c>
      <c r="B28" s="166">
        <f>B29*25/5*100</f>
        <v>13.888888888888889</v>
      </c>
      <c r="C28" s="154" t="s">
        <v>102</v>
      </c>
      <c r="D28" s="155">
        <v>20.68</v>
      </c>
      <c r="E28" s="156">
        <v>0.51500000000000001</v>
      </c>
      <c r="F28" s="165">
        <f>$B$28/$D$28*E28</f>
        <v>0.34587900279389644</v>
      </c>
      <c r="G28" s="157">
        <f t="shared" si="0"/>
        <v>0.50346288616287693</v>
      </c>
    </row>
    <row r="29" spans="1:7" ht="16.5" x14ac:dyDescent="0.3">
      <c r="A29" s="160" t="s">
        <v>103</v>
      </c>
      <c r="B29" s="167">
        <f>500/900*5/100</f>
        <v>2.7777777777777776E-2</v>
      </c>
      <c r="C29" s="160"/>
      <c r="D29" s="161"/>
      <c r="E29" s="168">
        <v>0.51400000000000001</v>
      </c>
      <c r="F29" s="169">
        <f>$B$28/$D$28*E29</f>
        <v>0.34520739307973353</v>
      </c>
      <c r="G29" s="162">
        <f t="shared" si="0"/>
        <v>0.50248528832566741</v>
      </c>
    </row>
    <row r="30" spans="1:7" ht="15.75" x14ac:dyDescent="0.25">
      <c r="A30" s="163"/>
      <c r="B30" s="126"/>
      <c r="C30" s="126"/>
      <c r="D30" s="125"/>
      <c r="E30" s="126"/>
      <c r="F30" s="170"/>
      <c r="G30" s="171"/>
    </row>
    <row r="31" spans="1:7" ht="16.5" x14ac:dyDescent="0.3">
      <c r="A31" s="163"/>
      <c r="B31" s="126"/>
      <c r="C31" s="126"/>
      <c r="D31" s="125"/>
      <c r="E31" s="126"/>
      <c r="F31" s="172" t="s">
        <v>104</v>
      </c>
      <c r="G31" s="173">
        <f>AVERAGE(G24:G29)</f>
        <v>0.50229132050082426</v>
      </c>
    </row>
    <row r="32" spans="1:7" ht="16.5" x14ac:dyDescent="0.3">
      <c r="A32" s="163"/>
      <c r="B32" s="126"/>
      <c r="C32" s="126"/>
      <c r="D32" s="125"/>
      <c r="E32" s="126"/>
      <c r="F32" s="174" t="s">
        <v>105</v>
      </c>
      <c r="G32" s="175">
        <f>STDEV(G24:G29)/G31</f>
        <v>2.7905503844495921E-3</v>
      </c>
    </row>
    <row r="33" spans="1:7" ht="16.5" x14ac:dyDescent="0.3">
      <c r="A33" s="176"/>
      <c r="B33" s="177"/>
      <c r="C33" s="177"/>
      <c r="D33" s="177"/>
      <c r="E33" s="177"/>
      <c r="F33" s="174" t="s">
        <v>106</v>
      </c>
      <c r="G33" s="178">
        <f>COUNT(G24:G29)</f>
        <v>6</v>
      </c>
    </row>
    <row r="34" spans="1:7" ht="15.75" x14ac:dyDescent="0.25">
      <c r="A34" s="125"/>
      <c r="B34" s="125"/>
      <c r="C34" s="125"/>
      <c r="D34" s="125"/>
      <c r="E34" s="125"/>
      <c r="F34" s="125"/>
      <c r="G34" s="128"/>
    </row>
    <row r="35" spans="1:7" ht="15.75" x14ac:dyDescent="0.25">
      <c r="A35" s="125"/>
      <c r="B35" s="125"/>
      <c r="C35" s="125"/>
      <c r="D35" s="125"/>
      <c r="E35" s="125"/>
      <c r="F35" s="125"/>
      <c r="G35" s="128"/>
    </row>
    <row r="36" spans="1:7" ht="16.5" x14ac:dyDescent="0.3">
      <c r="A36" s="131" t="s">
        <v>12</v>
      </c>
      <c r="B36" s="179" t="s">
        <v>107</v>
      </c>
      <c r="C36" s="125"/>
      <c r="D36" s="125"/>
      <c r="E36" s="125"/>
      <c r="F36" s="125"/>
      <c r="G36" s="128"/>
    </row>
    <row r="37" spans="1:7" ht="15.75" x14ac:dyDescent="0.25">
      <c r="A37" s="125" t="s">
        <v>108</v>
      </c>
      <c r="B37" s="135" t="s">
        <v>109</v>
      </c>
      <c r="C37" s="125"/>
      <c r="D37" s="125"/>
      <c r="E37" s="125"/>
      <c r="F37" s="125"/>
      <c r="G37" s="128"/>
    </row>
    <row r="38" spans="1:7" ht="15.75" x14ac:dyDescent="0.25">
      <c r="A38" s="125"/>
      <c r="B38" s="125"/>
      <c r="C38" s="125"/>
      <c r="D38" s="125"/>
      <c r="E38" s="125"/>
      <c r="F38" s="125"/>
      <c r="G38" s="128"/>
    </row>
    <row r="39" spans="1:7" ht="16.5" x14ac:dyDescent="0.3">
      <c r="A39" s="180"/>
      <c r="B39" s="145" t="s">
        <v>110</v>
      </c>
      <c r="C39" s="180"/>
      <c r="D39" s="148"/>
      <c r="E39" s="181"/>
      <c r="F39" s="125"/>
      <c r="G39" s="128"/>
    </row>
    <row r="40" spans="1:7" ht="16.5" x14ac:dyDescent="0.3">
      <c r="A40" s="182" t="s">
        <v>111</v>
      </c>
      <c r="B40" s="183" t="s">
        <v>112</v>
      </c>
      <c r="C40" s="182" t="s">
        <v>113</v>
      </c>
      <c r="D40" s="184" t="s">
        <v>96</v>
      </c>
      <c r="E40" s="185" t="s">
        <v>114</v>
      </c>
      <c r="F40" s="125"/>
      <c r="G40" s="128"/>
    </row>
    <row r="41" spans="1:7" ht="15.75" x14ac:dyDescent="0.25">
      <c r="A41" s="186">
        <v>1</v>
      </c>
      <c r="B41" s="187">
        <v>532.64</v>
      </c>
      <c r="C41" s="188">
        <v>0.42299999999999999</v>
      </c>
      <c r="D41" s="150">
        <f t="shared" ref="D41:D46" si="1">$B$48/B41*C41</f>
        <v>0.41880287811655148</v>
      </c>
      <c r="E41" s="189">
        <f>D41/G31</f>
        <v>0.83378481973164864</v>
      </c>
      <c r="F41" s="125"/>
      <c r="G41" s="128"/>
    </row>
    <row r="42" spans="1:7" ht="15.75" x14ac:dyDescent="0.25">
      <c r="A42" s="186">
        <v>2</v>
      </c>
      <c r="B42" s="187">
        <v>527.66</v>
      </c>
      <c r="C42" s="190">
        <v>0.42499999999999999</v>
      </c>
      <c r="D42" s="150">
        <f t="shared" si="1"/>
        <v>0.42475433991585493</v>
      </c>
      <c r="E42" s="189">
        <f>D42/G31</f>
        <v>0.84563344533276263</v>
      </c>
      <c r="F42" s="125"/>
      <c r="G42" s="128"/>
    </row>
    <row r="43" spans="1:7" ht="15.75" x14ac:dyDescent="0.25">
      <c r="A43" s="154">
        <v>3</v>
      </c>
      <c r="B43" s="191">
        <v>526.54</v>
      </c>
      <c r="C43" s="190">
        <v>0.42299999999999999</v>
      </c>
      <c r="D43" s="150">
        <f t="shared" si="1"/>
        <v>0.42365473658221603</v>
      </c>
      <c r="E43" s="189">
        <f>D43/G31</f>
        <v>0.84344427086615525</v>
      </c>
      <c r="F43" s="125"/>
      <c r="G43" s="128"/>
    </row>
    <row r="44" spans="1:7" ht="15.75" x14ac:dyDescent="0.25">
      <c r="A44" s="192">
        <v>4</v>
      </c>
      <c r="B44" s="187">
        <v>514.41999999999996</v>
      </c>
      <c r="C44" s="190">
        <v>0.42299999999999999</v>
      </c>
      <c r="D44" s="150">
        <f t="shared" si="1"/>
        <v>0.43363626025426699</v>
      </c>
      <c r="E44" s="189">
        <f>D44/G31</f>
        <v>0.86331625205447959</v>
      </c>
      <c r="F44" s="125"/>
      <c r="G44" s="128"/>
    </row>
    <row r="45" spans="1:7" ht="15.75" x14ac:dyDescent="0.25">
      <c r="A45" s="186">
        <v>5</v>
      </c>
      <c r="B45" s="187">
        <v>535.09</v>
      </c>
      <c r="C45" s="154">
        <v>0.41799999999999998</v>
      </c>
      <c r="D45" s="150">
        <f t="shared" si="1"/>
        <v>0.41195759591844361</v>
      </c>
      <c r="E45" s="189">
        <f>D45/G31</f>
        <v>0.82015670807866881</v>
      </c>
      <c r="F45" s="125"/>
      <c r="G45" s="128"/>
    </row>
    <row r="46" spans="1:7" ht="15.75" x14ac:dyDescent="0.25">
      <c r="A46" s="193">
        <v>6</v>
      </c>
      <c r="B46" s="194">
        <v>527.78</v>
      </c>
      <c r="C46" s="195">
        <v>0.42399999999999999</v>
      </c>
      <c r="D46" s="150">
        <f t="shared" si="1"/>
        <v>0.42365856985865324</v>
      </c>
      <c r="E46" s="189">
        <f>D46/G31</f>
        <v>0.84345190244623791</v>
      </c>
      <c r="F46" s="125"/>
      <c r="G46" s="125"/>
    </row>
    <row r="47" spans="1:7" ht="16.5" x14ac:dyDescent="0.3">
      <c r="A47" s="147"/>
      <c r="B47" s="166"/>
      <c r="C47" s="124"/>
      <c r="D47" s="196"/>
      <c r="E47" s="197"/>
      <c r="F47" s="125"/>
      <c r="G47" s="126"/>
    </row>
    <row r="48" spans="1:7" ht="16.5" x14ac:dyDescent="0.3">
      <c r="A48" s="152" t="s">
        <v>115</v>
      </c>
      <c r="B48" s="198">
        <f>AVERAGE(B41:B46)</f>
        <v>527.35500000000002</v>
      </c>
      <c r="C48" s="124"/>
      <c r="D48" s="174" t="s">
        <v>17</v>
      </c>
      <c r="E48" s="199">
        <f>AVERAGE(E41:E46)</f>
        <v>0.8416312330849921</v>
      </c>
      <c r="F48" s="125"/>
      <c r="G48" s="126"/>
    </row>
    <row r="49" spans="1:7" ht="16.5" x14ac:dyDescent="0.3">
      <c r="A49" s="200"/>
      <c r="B49" s="126"/>
      <c r="C49" s="126"/>
      <c r="D49" s="174" t="s">
        <v>85</v>
      </c>
      <c r="E49" s="175">
        <f>STDEV(E41:E46)/E48</f>
        <v>1.6933645484563144E-2</v>
      </c>
      <c r="F49" s="125"/>
      <c r="G49" s="126"/>
    </row>
    <row r="50" spans="1:7" ht="16.5" x14ac:dyDescent="0.3">
      <c r="A50" s="176"/>
      <c r="B50" s="177"/>
      <c r="C50" s="201"/>
      <c r="D50" s="174" t="s">
        <v>116</v>
      </c>
      <c r="E50" s="178">
        <f>COUNT(E41:E46)</f>
        <v>6</v>
      </c>
      <c r="F50" s="125"/>
      <c r="G50" s="202"/>
    </row>
    <row r="51" spans="1:7" ht="15.75" x14ac:dyDescent="0.25">
      <c r="A51" s="125"/>
      <c r="B51" s="125"/>
      <c r="C51" s="125"/>
      <c r="D51" s="125"/>
      <c r="E51" s="125"/>
      <c r="F51" s="125"/>
      <c r="G51" s="128"/>
    </row>
    <row r="52" spans="1:7" ht="18.75" x14ac:dyDescent="0.3">
      <c r="A52" s="125" t="s">
        <v>117</v>
      </c>
      <c r="B52" s="203"/>
      <c r="C52" s="204">
        <f>E48</f>
        <v>0.8416312330849921</v>
      </c>
      <c r="D52" s="125"/>
      <c r="E52" s="125"/>
      <c r="F52" s="125"/>
      <c r="G52" s="128"/>
    </row>
    <row r="53" spans="1:7" ht="15.75" x14ac:dyDescent="0.25">
      <c r="A53" s="125"/>
      <c r="B53" s="125"/>
      <c r="C53" s="125"/>
      <c r="D53" s="125"/>
      <c r="E53" s="125"/>
      <c r="F53" s="125"/>
      <c r="G53" s="128"/>
    </row>
    <row r="54" spans="1:7" ht="16.5" x14ac:dyDescent="0.3">
      <c r="A54" s="125"/>
      <c r="B54" s="124"/>
      <c r="C54" s="205"/>
      <c r="D54" s="125"/>
      <c r="E54" s="125"/>
      <c r="F54" s="125"/>
      <c r="G54" s="128"/>
    </row>
    <row r="55" spans="1:7" ht="16.5" x14ac:dyDescent="0.3">
      <c r="A55" s="124" t="s">
        <v>22</v>
      </c>
      <c r="B55" s="125"/>
      <c r="C55" s="124" t="s">
        <v>86</v>
      </c>
      <c r="D55" s="126"/>
      <c r="E55" s="127" t="s">
        <v>87</v>
      </c>
      <c r="F55" s="125"/>
      <c r="G55" s="128"/>
    </row>
    <row r="56" spans="1:7" ht="17.25" thickBot="1" x14ac:dyDescent="0.35">
      <c r="A56" s="129" t="s">
        <v>88</v>
      </c>
      <c r="B56" s="130"/>
      <c r="C56" s="129" t="s">
        <v>24</v>
      </c>
      <c r="D56" s="130"/>
      <c r="E56" s="129" t="s">
        <v>89</v>
      </c>
      <c r="F56" s="125"/>
      <c r="G56" s="128"/>
    </row>
    <row r="57" spans="1:7" ht="15.75" x14ac:dyDescent="0.25">
      <c r="A57" s="125"/>
      <c r="B57" s="125"/>
      <c r="C57" s="125"/>
      <c r="D57" s="125"/>
      <c r="E57" s="125"/>
      <c r="F57" s="125"/>
      <c r="G57" s="128"/>
    </row>
  </sheetData>
  <mergeCells count="1">
    <mergeCell ref="C23:D23"/>
  </mergeCells>
  <pageMargins left="0.7" right="0.7" top="0.75" bottom="0.75" header="0.3" footer="0.3"/>
  <pageSetup scale="65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Weight Uniformity</vt:lpstr>
      <vt:lpstr>M. assay</vt:lpstr>
      <vt:lpstr>Dissolution</vt:lpstr>
      <vt:lpstr>'M. assay'!Print_Area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Duncan Oluoch</dc:creator>
  <cp:lastModifiedBy>Onyango Duncan Oluoch</cp:lastModifiedBy>
  <cp:lastPrinted>2016-07-18T07:04:42Z</cp:lastPrinted>
  <dcterms:created xsi:type="dcterms:W3CDTF">2016-07-18T06:44:03Z</dcterms:created>
  <dcterms:modified xsi:type="dcterms:W3CDTF">2016-07-18T09:26:02Z</dcterms:modified>
</cp:coreProperties>
</file>