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application/octet-stream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6035" windowHeight="7725" activeTab="2"/>
  </bookViews>
  <sheets>
    <sheet name="Weight Uniformity " sheetId="2" r:id="rId1"/>
    <sheet name="M. Assay" sheetId="3" r:id="rId2"/>
    <sheet name="Dissolution" sheetId="1" r:id="rId3"/>
  </sheets>
  <definedNames>
    <definedName name="_xlnm.Print_Area" localSheetId="2">Dissolution!$A$1:$H$68</definedName>
  </definedNames>
  <calcPr calcId="144525"/>
</workbook>
</file>

<file path=xl/calcChain.xml><?xml version="1.0" encoding="utf-8"?>
<calcChain xmlns="http://schemas.openxmlformats.org/spreadsheetml/2006/main">
  <c r="C94" i="3" l="1"/>
  <c r="C61" i="3"/>
  <c r="B83" i="3" s="1"/>
  <c r="B114" i="3"/>
  <c r="B30" i="3"/>
  <c r="B50" i="3" s="1"/>
  <c r="G108" i="3"/>
  <c r="F108" i="3"/>
  <c r="E108" i="3"/>
  <c r="E118" i="3" s="1"/>
  <c r="D108" i="3"/>
  <c r="E117" i="3" s="1"/>
  <c r="E119" i="3" s="1"/>
  <c r="C108" i="3"/>
  <c r="B108" i="3"/>
  <c r="G102" i="3"/>
  <c r="F102" i="3"/>
  <c r="E102" i="3"/>
  <c r="C118" i="3" s="1"/>
  <c r="D102" i="3"/>
  <c r="C117" i="3" s="1"/>
  <c r="C119" i="3" s="1"/>
  <c r="C102" i="3"/>
  <c r="B102" i="3"/>
  <c r="G75" i="3"/>
  <c r="F75" i="3"/>
  <c r="E75" i="3"/>
  <c r="E87" i="3" s="1"/>
  <c r="D75" i="3"/>
  <c r="E86" i="3" s="1"/>
  <c r="E88" i="3" s="1"/>
  <c r="C75" i="3"/>
  <c r="B75" i="3"/>
  <c r="G69" i="3"/>
  <c r="F69" i="3"/>
  <c r="C87" i="3" s="1"/>
  <c r="E69" i="3"/>
  <c r="D69" i="3"/>
  <c r="C86" i="3" s="1"/>
  <c r="C88" i="3" s="1"/>
  <c r="C69" i="3"/>
  <c r="B69" i="3"/>
  <c r="G44" i="3"/>
  <c r="E53" i="3" s="1"/>
  <c r="E55" i="3" s="1"/>
  <c r="F44" i="3"/>
  <c r="E44" i="3"/>
  <c r="E54" i="3" s="1"/>
  <c r="D44" i="3"/>
  <c r="C44" i="3"/>
  <c r="B44" i="3"/>
  <c r="G38" i="3"/>
  <c r="F38" i="3"/>
  <c r="E38" i="3"/>
  <c r="C54" i="3" s="1"/>
  <c r="D38" i="3"/>
  <c r="C53" i="3" s="1"/>
  <c r="C55" i="3" s="1"/>
  <c r="C38" i="3"/>
  <c r="B38" i="3"/>
  <c r="E26" i="3"/>
  <c r="D80" i="3" s="1"/>
  <c r="E24" i="3"/>
  <c r="B111" i="3" s="1"/>
  <c r="C40" i="2"/>
  <c r="D44" i="2" s="1"/>
  <c r="C39" i="2"/>
  <c r="D37" i="2"/>
  <c r="D35" i="2"/>
  <c r="D33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B48" i="1"/>
  <c r="D46" i="1"/>
  <c r="D45" i="1"/>
  <c r="D44" i="1"/>
  <c r="D43" i="1"/>
  <c r="D42" i="1"/>
  <c r="D41" i="1"/>
  <c r="B29" i="1"/>
  <c r="B28" i="1"/>
  <c r="F28" i="1" s="1"/>
  <c r="G28" i="1" s="1"/>
  <c r="F25" i="1"/>
  <c r="G25" i="1" s="1"/>
  <c r="F24" i="1"/>
  <c r="G24" i="1" s="1"/>
  <c r="D47" i="3" l="1"/>
  <c r="B80" i="3"/>
  <c r="D111" i="3"/>
  <c r="B47" i="3"/>
  <c r="C56" i="3"/>
  <c r="C57" i="3" s="1"/>
  <c r="C58" i="3" s="1"/>
  <c r="C129" i="3" s="1"/>
  <c r="E89" i="3"/>
  <c r="E90" i="3" s="1"/>
  <c r="E91" i="3" s="1"/>
  <c r="C132" i="3" s="1"/>
  <c r="C120" i="3"/>
  <c r="C121" i="3" s="1"/>
  <c r="C122" i="3" s="1"/>
  <c r="C133" i="3" s="1"/>
  <c r="E56" i="3"/>
  <c r="E57" i="3" s="1"/>
  <c r="E58" i="3" s="1"/>
  <c r="C130" i="3" s="1"/>
  <c r="C89" i="3"/>
  <c r="C90" i="3" s="1"/>
  <c r="C91" i="3" s="1"/>
  <c r="C131" i="3" s="1"/>
  <c r="E120" i="3"/>
  <c r="E121" i="3" s="1"/>
  <c r="E122" i="3" s="1"/>
  <c r="C134" i="3" s="1"/>
  <c r="C43" i="2"/>
  <c r="C44" i="2"/>
  <c r="D32" i="2"/>
  <c r="D34" i="2"/>
  <c r="D36" i="2"/>
  <c r="B43" i="2"/>
  <c r="D43" i="2"/>
  <c r="F29" i="1"/>
  <c r="G29" i="1" s="1"/>
  <c r="F26" i="1"/>
  <c r="G26" i="1" s="1"/>
  <c r="G33" i="1" s="1"/>
  <c r="F27" i="1"/>
  <c r="G27" i="1" s="1"/>
  <c r="C136" i="3" l="1"/>
  <c r="G31" i="1"/>
  <c r="D139" i="3" l="1"/>
  <c r="C137" i="3"/>
  <c r="G32" i="1"/>
  <c r="E46" i="1"/>
  <c r="E45" i="1"/>
  <c r="E44" i="1"/>
  <c r="E43" i="1"/>
  <c r="E42" i="1"/>
  <c r="E41" i="1"/>
  <c r="E48" i="1" l="1"/>
  <c r="E50" i="1"/>
  <c r="C52" i="1" l="1"/>
  <c r="E49" i="1"/>
</calcChain>
</file>

<file path=xl/sharedStrings.xml><?xml version="1.0" encoding="utf-8"?>
<sst xmlns="http://schemas.openxmlformats.org/spreadsheetml/2006/main" count="227" uniqueCount="123">
  <si>
    <t>Analysis Report</t>
  </si>
  <si>
    <t>Erythromycin Microbial Assay</t>
  </si>
  <si>
    <t>PAGE</t>
  </si>
  <si>
    <t>Sample Name:</t>
  </si>
  <si>
    <t>Lab Ref No:</t>
  </si>
  <si>
    <t>NDQD201605939</t>
  </si>
  <si>
    <t>Active Ingredient:</t>
  </si>
  <si>
    <t>Erythromycin Stearate</t>
  </si>
  <si>
    <t>Label Claim:</t>
  </si>
  <si>
    <t>Each  Tablet contains Erythromycin  Stearate BP Equiv to Erythromycin 500mg</t>
  </si>
  <si>
    <t>Date Test Set:</t>
  </si>
  <si>
    <t>Date of Results:</t>
  </si>
  <si>
    <t>Standard Information:</t>
  </si>
  <si>
    <t>Standard Weight (mg):</t>
  </si>
  <si>
    <t>Abs:</t>
  </si>
  <si>
    <t>Norm. Abs:</t>
  </si>
  <si>
    <t>% age Norm. Abs:</t>
  </si>
  <si>
    <t xml:space="preserve">Erythromycin </t>
  </si>
  <si>
    <t>Std A</t>
  </si>
  <si>
    <t>% Potency:</t>
  </si>
  <si>
    <t xml:space="preserve">Desired Erythromycin </t>
  </si>
  <si>
    <t>Base Weight (mg):</t>
  </si>
  <si>
    <t>Std B</t>
  </si>
  <si>
    <t>Desired Conc. (mg/mL):</t>
  </si>
  <si>
    <t>Averages:</t>
  </si>
  <si>
    <t xml:space="preserve">RSD: </t>
  </si>
  <si>
    <t>n:</t>
  </si>
  <si>
    <t>Analysis Data</t>
  </si>
  <si>
    <t xml:space="preserve">Determination of Erythromycin Stearate Dissolved in the sample </t>
  </si>
  <si>
    <t xml:space="preserve">Label Claim: </t>
  </si>
  <si>
    <t>Each Tablet contains Erythromycin Stearete BP Equiv to Erythromycin 500mg</t>
  </si>
  <si>
    <t>Tablet</t>
  </si>
  <si>
    <t>Tablet No.</t>
  </si>
  <si>
    <t>Weight (mg)</t>
  </si>
  <si>
    <t>Absorbance:</t>
  </si>
  <si>
    <t xml:space="preserve">%age Content </t>
  </si>
  <si>
    <t>Average Tablet Weight (mg):</t>
  </si>
  <si>
    <t>Average</t>
  </si>
  <si>
    <t>RSD</t>
  </si>
  <si>
    <t>n</t>
  </si>
  <si>
    <t>Amount Of Erythromycin Dissolved is</t>
  </si>
  <si>
    <t>Analysed by:</t>
  </si>
  <si>
    <t xml:space="preserve">Checked by </t>
  </si>
  <si>
    <r>
      <t xml:space="preserve">Approved By </t>
    </r>
    <r>
      <rPr>
        <b/>
        <sz val="12"/>
        <rFont val="Book Antiqua"/>
        <family val="1"/>
      </rPr>
      <t>:</t>
    </r>
  </si>
  <si>
    <t>E. Ngamau</t>
  </si>
  <si>
    <t>E. Tanui</t>
  </si>
  <si>
    <t>DIRECTOR</t>
  </si>
  <si>
    <t xml:space="preserve">  ERYMAC 500 TABLETS</t>
  </si>
  <si>
    <t>Please enter the required information in the cells highlighted in green</t>
  </si>
  <si>
    <t>Uniformity of Weight Test Report</t>
  </si>
  <si>
    <t>ERYMAC 500 TABLETS</t>
  </si>
  <si>
    <t>Laboratory Ref No:</t>
  </si>
  <si>
    <t>Each tablet contains Erythromycin stearate Eq. 500mg Erythromycin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</si>
  <si>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</si>
  <si>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</si>
  <si>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</si>
  <si>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</si>
  <si>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</si>
  <si>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</si>
  <si>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% Deviation from mean</t>
  </si>
  <si>
    <t>Name</t>
  </si>
  <si>
    <t>Date</t>
  </si>
  <si>
    <t>Signature</t>
  </si>
  <si>
    <t>Reviewed By:</t>
  </si>
  <si>
    <t>.</t>
  </si>
  <si>
    <t>MICOBIOLOGY NO.</t>
  </si>
  <si>
    <t>BIOL/002/2016</t>
  </si>
  <si>
    <t>DATE RECEIVED</t>
  </si>
  <si>
    <t>2016-06-27 08:56:02</t>
  </si>
  <si>
    <t>ERYMAC TABLETS</t>
  </si>
  <si>
    <t>13/7/2016</t>
  </si>
  <si>
    <t>14/07/2016</t>
  </si>
  <si>
    <t>Erythromycin</t>
  </si>
  <si>
    <t xml:space="preserve">Equivalent to </t>
  </si>
  <si>
    <t>Standard  Weights (mg):</t>
  </si>
  <si>
    <t>A</t>
  </si>
  <si>
    <t xml:space="preserve">Source: </t>
  </si>
  <si>
    <t>NQCL</t>
  </si>
  <si>
    <t>% age Potency:</t>
  </si>
  <si>
    <t>B</t>
  </si>
  <si>
    <t>Sample A Weight (mg):</t>
  </si>
  <si>
    <t>Equivalent to Erythromycin 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</si>
  <si>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</si>
  <si>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</si>
  <si>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</si>
  <si>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color rgb="FF000000"/>
        <rFont val="Book Antiqua"/>
      </rPr>
      <t>1</t>
    </r>
  </si>
  <si>
    <r>
      <t>S</t>
    </r>
    <r>
      <rPr>
        <b/>
        <vertAlign val="subscript"/>
        <sz val="12"/>
        <color rgb="FF000000"/>
        <rFont val="Book Antiqua"/>
      </rPr>
      <t>2</t>
    </r>
  </si>
  <si>
    <r>
      <t>S</t>
    </r>
    <r>
      <rPr>
        <b/>
        <vertAlign val="subscript"/>
        <sz val="12"/>
        <color rgb="FF000000"/>
        <rFont val="Book Antiqua"/>
      </rPr>
      <t>3</t>
    </r>
  </si>
  <si>
    <r>
      <t>T</t>
    </r>
    <r>
      <rPr>
        <b/>
        <vertAlign val="subscript"/>
        <sz val="12"/>
        <color rgb="FF000000"/>
        <rFont val="Book Antiqua"/>
      </rPr>
      <t>1</t>
    </r>
  </si>
  <si>
    <r>
      <t>T</t>
    </r>
    <r>
      <rPr>
        <b/>
        <vertAlign val="subscript"/>
        <sz val="12"/>
        <color rgb="FF000000"/>
        <rFont val="Book Antiqua"/>
      </rPr>
      <t>2</t>
    </r>
  </si>
  <si>
    <r>
      <t>T</t>
    </r>
    <r>
      <rPr>
        <b/>
        <vertAlign val="subscript"/>
        <sz val="12"/>
        <color rgb="FF000000"/>
        <rFont val="Book Antiqua"/>
      </rPr>
      <t>3</t>
    </r>
  </si>
  <si>
    <r>
      <t xml:space="preserve">Sample A / Standard </t>
    </r>
    <r>
      <rPr>
        <b/>
        <sz val="12"/>
        <color rgb="FF000000"/>
        <rFont val="Book Antiqua"/>
      </rPr>
      <t>B</t>
    </r>
  </si>
  <si>
    <t>Final Concentration of Erythromycin in Standard:</t>
  </si>
  <si>
    <r>
      <t xml:space="preserve">Std A Stock mg/mL </t>
    </r>
    <r>
      <rPr>
        <b/>
        <sz val="12"/>
        <color rgb="FF000000"/>
        <rFont val="Book Antiqua"/>
      </rPr>
      <t>[Std A]</t>
    </r>
  </si>
  <si>
    <r>
      <t xml:space="preserve">Std B Stock mg/mL </t>
    </r>
    <r>
      <rPr>
        <b/>
        <sz val="12"/>
        <color rgb="FF000000"/>
        <rFont val="Book Antiqua"/>
      </rPr>
      <t>[Std B]</t>
    </r>
  </si>
  <si>
    <t>Expected Concentration of Gentamicin in Sample:</t>
  </si>
  <si>
    <r>
      <t xml:space="preserve">Smp Stock mg/mL </t>
    </r>
    <r>
      <rPr>
        <b/>
        <sz val="12"/>
        <color rgb="FF000000"/>
        <rFont val="Book Antiqua"/>
      </rPr>
      <t>[Smp]</t>
    </r>
  </si>
  <si>
    <t>Formulae</t>
  </si>
  <si>
    <t>Sample A / Standard B</t>
  </si>
  <si>
    <r>
      <t>E = ¼[(S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</si>
  <si>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r>
      <t xml:space="preserve">F = </t>
    </r>
    <r>
      <rPr>
        <vertAlign val="superscript"/>
        <sz val="12"/>
        <color rgb="FF000000"/>
        <rFont val="Book Antiqua"/>
      </rPr>
      <t>1</t>
    </r>
    <r>
      <rPr>
        <sz val="12"/>
        <color rgb="FF000000"/>
        <rFont val="Book Antiqua"/>
      </rPr>
      <t>/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[(T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</si>
  <si>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t>b = E/log Dose Ratio</t>
  </si>
  <si>
    <t>m = F/b</t>
  </si>
  <si>
    <t>Antilog m = Factor</t>
  </si>
  <si>
    <t>% Label Claim =(Factor X [Std])/[Smp] X 100</t>
  </si>
  <si>
    <t>Sample B Weight (mg):</t>
  </si>
  <si>
    <t>Equivalent to Erythromycin Base (mg)</t>
  </si>
  <si>
    <t>Sample B / Standard A</t>
  </si>
  <si>
    <t>Sample B / Standard B</t>
  </si>
  <si>
    <t>Final Concentration of Gentamicin in Standard:</t>
  </si>
  <si>
    <t>Sample C Weight (mg):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</si>
  <si>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</si>
  <si>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</si>
  <si>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</si>
  <si>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</si>
  <si>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</si>
  <si>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</si>
  <si>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COMMENTS: The %age content of Gentamicin  in the sample is:</t>
  </si>
  <si>
    <r>
      <t xml:space="preserve">Approved By </t>
    </r>
    <r>
      <rPr>
        <b/>
        <sz val="12"/>
        <color rgb="FF000000"/>
        <rFont val="Book Antiqua"/>
      </rPr>
      <t>:</t>
    </r>
  </si>
  <si>
    <t>Director</t>
  </si>
  <si>
    <t>500 mg Erythromycin Microbial Assay</t>
  </si>
  <si>
    <t>Each tablet contains 500mg Erythromycin</t>
  </si>
  <si>
    <t>Erythromycin Base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</si>
</sst>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dd\-mmm\-yy"/>
    <numFmt numFmtId="165" formatCode="0.000"/>
    <numFmt numFmtId="166" formatCode="0.00000"/>
    <numFmt numFmtId="167" formatCode="[$-409]d/mmm/yy;@"/>
    <numFmt numFmtId="168" formatCode="0.0000"/>
    <numFmt numFmtId="169" formatCode="0.0%"/>
    <numFmt numFmtId="170" formatCode="0.0000\ &quot;mg&quot;\ "/>
    <numFmt numFmtId="171" formatCode="0.00000000"/>
    <numFmt numFmtId="172" formatCode="0.000000000"/>
    <numFmt numFmtId="173" formatCode="0.000000"/>
  </numFmts>
  <fonts count="18" x14ac:knownFonts="1">
    <font>
      <sz val="11"/>
      <color theme="1"/>
      <name val="Calibri"/>
      <family val="2"/>
      <scheme val="minor"/>
    </font>
    <font>
      <sz val="12"/>
      <name val="Book Antiqua"/>
      <family val="1"/>
    </font>
    <font>
      <b/>
      <u/>
      <sz val="12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sz val="14"/>
      <name val="Book Antiqua"/>
      <family val="1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0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  <font>
      <sz val="12"/>
      <color rgb="FF000000"/>
      <name val="Book Antiqua"/>
      <family val="1"/>
    </font>
    <font>
      <b/>
      <vertAlign val="subscript"/>
      <sz val="12"/>
      <color rgb="FF000000"/>
      <name val="Book Antiqua"/>
    </font>
    <font>
      <vertAlign val="subscript"/>
      <sz val="12"/>
      <color rgb="FF000000"/>
      <name val="Book Antiqua"/>
    </font>
    <font>
      <vertAlign val="superscript"/>
      <sz val="12"/>
      <color rgb="FF000000"/>
      <name val="Book Antiqua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3" fillId="0" borderId="2" xfId="0" applyFont="1" applyBorder="1" applyAlignment="1">
      <alignment horizontal="center" vertical="center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165" fontId="1" fillId="0" borderId="6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0" fontId="1" fillId="0" borderId="8" xfId="0" quotePrefix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6" fontId="1" fillId="0" borderId="10" xfId="0" applyNumberFormat="1" applyFont="1" applyBorder="1" applyAlignment="1">
      <alignment horizontal="center"/>
    </xf>
    <xf numFmtId="166" fontId="1" fillId="0" borderId="9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1" fillId="0" borderId="12" xfId="0" applyNumberFormat="1" applyFont="1" applyBorder="1"/>
    <xf numFmtId="166" fontId="1" fillId="0" borderId="2" xfId="0" applyNumberFormat="1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166" fontId="1" fillId="0" borderId="8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65" fontId="4" fillId="0" borderId="13" xfId="0" applyNumberFormat="1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166" fontId="1" fillId="0" borderId="11" xfId="0" applyNumberFormat="1" applyFont="1" applyBorder="1" applyAlignment="1">
      <alignment horizontal="center"/>
    </xf>
    <xf numFmtId="165" fontId="1" fillId="0" borderId="0" xfId="0" applyNumberFormat="1" applyFont="1" applyBorder="1"/>
    <xf numFmtId="165" fontId="1" fillId="0" borderId="12" xfId="0" applyNumberFormat="1" applyFont="1" applyBorder="1"/>
    <xf numFmtId="165" fontId="1" fillId="0" borderId="14" xfId="0" quotePrefix="1" applyNumberFormat="1" applyFont="1" applyBorder="1" applyAlignment="1">
      <alignment horizontal="center"/>
    </xf>
    <xf numFmtId="166" fontId="4" fillId="2" borderId="2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10" fontId="4" fillId="3" borderId="14" xfId="0" applyNumberFormat="1" applyFont="1" applyFill="1" applyBorder="1" applyAlignment="1">
      <alignment horizontal="center"/>
    </xf>
    <xf numFmtId="0" fontId="1" fillId="0" borderId="11" xfId="0" applyFont="1" applyBorder="1"/>
    <xf numFmtId="0" fontId="1" fillId="0" borderId="13" xfId="0" applyFont="1" applyBorder="1"/>
    <xf numFmtId="0" fontId="4" fillId="2" borderId="14" xfId="0" applyFont="1" applyFill="1" applyBorder="1" applyAlignment="1">
      <alignment horizontal="center"/>
    </xf>
    <xf numFmtId="0" fontId="1" fillId="0" borderId="0" xfId="0" applyFont="1" applyAlignment="1"/>
    <xf numFmtId="0" fontId="4" fillId="0" borderId="0" xfId="0" quotePrefix="1" applyFont="1" applyAlignment="1">
      <alignment horizontal="left"/>
    </xf>
    <xf numFmtId="0" fontId="1" fillId="0" borderId="1" xfId="0" applyFont="1" applyBorder="1"/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0" xfId="0" quotePrefix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0" fontId="1" fillId="0" borderId="7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2" fontId="1" fillId="0" borderId="8" xfId="0" quotePrefix="1" applyNumberFormat="1" applyFont="1" applyBorder="1" applyAlignment="1">
      <alignment horizontal="center"/>
    </xf>
    <xf numFmtId="0" fontId="1" fillId="0" borderId="10" xfId="0" quotePrefix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2" fontId="1" fillId="3" borderId="14" xfId="0" applyNumberFormat="1" applyFont="1" applyFill="1" applyBorder="1" applyAlignment="1">
      <alignment horizontal="center"/>
    </xf>
    <xf numFmtId="10" fontId="4" fillId="2" borderId="2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 vertical="top"/>
    </xf>
    <xf numFmtId="0" fontId="5" fillId="0" borderId="0" xfId="0" applyFont="1"/>
    <xf numFmtId="10" fontId="1" fillId="0" borderId="0" xfId="0" applyNumberFormat="1" applyFont="1"/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0" xfId="0" applyFill="1"/>
    <xf numFmtId="0" fontId="6" fillId="0" borderId="16" xfId="0" applyFont="1" applyFill="1" applyBorder="1" applyAlignment="1">
      <alignment horizontal="center" wrapText="1"/>
    </xf>
    <xf numFmtId="0" fontId="6" fillId="0" borderId="17" xfId="0" applyFont="1" applyFill="1" applyBorder="1" applyAlignment="1">
      <alignment horizontal="center" wrapText="1"/>
    </xf>
    <xf numFmtId="0" fontId="6" fillId="0" borderId="18" xfId="0" applyFont="1" applyFill="1" applyBorder="1" applyAlignment="1">
      <alignment horizontal="center" wrapText="1"/>
    </xf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 applyAlignment="1">
      <alignment horizontal="right"/>
    </xf>
    <xf numFmtId="0" fontId="10" fillId="0" borderId="0" xfId="0" applyFont="1" applyFill="1"/>
    <xf numFmtId="167" fontId="10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right"/>
    </xf>
    <xf numFmtId="167" fontId="10" fillId="0" borderId="0" xfId="0" applyNumberFormat="1" applyFont="1" applyFill="1"/>
    <xf numFmtId="0" fontId="7" fillId="0" borderId="0" xfId="0" applyFont="1" applyFill="1" applyAlignment="1">
      <alignment horizontal="left"/>
    </xf>
    <xf numFmtId="0" fontId="11" fillId="0" borderId="0" xfId="0" applyFont="1" applyFill="1"/>
    <xf numFmtId="166" fontId="8" fillId="0" borderId="0" xfId="0" applyNumberFormat="1" applyFont="1" applyFill="1" applyAlignment="1">
      <alignment horizontal="center"/>
    </xf>
    <xf numFmtId="166" fontId="8" fillId="0" borderId="0" xfId="0" applyNumberFormat="1" applyFont="1" applyFill="1"/>
    <xf numFmtId="166" fontId="9" fillId="0" borderId="19" xfId="0" applyNumberFormat="1" applyFont="1" applyFill="1" applyBorder="1" applyAlignment="1">
      <alignment horizontal="center" wrapText="1"/>
    </xf>
    <xf numFmtId="0" fontId="9" fillId="0" borderId="19" xfId="0" applyFont="1" applyFill="1" applyBorder="1" applyAlignment="1">
      <alignment horizontal="center" wrapText="1"/>
    </xf>
    <xf numFmtId="0" fontId="12" fillId="0" borderId="0" xfId="0" applyFont="1" applyFill="1" applyAlignment="1">
      <alignment horizontal="center"/>
    </xf>
    <xf numFmtId="2" fontId="10" fillId="4" borderId="20" xfId="0" applyNumberFormat="1" applyFont="1" applyFill="1" applyBorder="1" applyProtection="1">
      <protection locked="0"/>
    </xf>
    <xf numFmtId="10" fontId="10" fillId="0" borderId="21" xfId="0" applyNumberFormat="1" applyFont="1" applyFill="1" applyBorder="1" applyAlignment="1">
      <alignment horizontal="center"/>
    </xf>
    <xf numFmtId="10" fontId="10" fillId="0" borderId="0" xfId="0" applyNumberFormat="1" applyFont="1" applyFill="1" applyAlignment="1">
      <alignment horizontal="center"/>
    </xf>
    <xf numFmtId="10" fontId="10" fillId="0" borderId="20" xfId="0" applyNumberFormat="1" applyFont="1" applyFill="1" applyBorder="1" applyAlignment="1">
      <alignment horizontal="center"/>
    </xf>
    <xf numFmtId="2" fontId="10" fillId="4" borderId="22" xfId="0" applyNumberFormat="1" applyFont="1" applyFill="1" applyBorder="1" applyProtection="1">
      <protection locked="0"/>
    </xf>
    <xf numFmtId="168" fontId="12" fillId="0" borderId="0" xfId="0" applyNumberFormat="1" applyFont="1" applyFill="1" applyAlignment="1">
      <alignment horizontal="center"/>
    </xf>
    <xf numFmtId="10" fontId="12" fillId="0" borderId="0" xfId="0" applyNumberFormat="1" applyFont="1" applyFill="1" applyAlignment="1">
      <alignment horizontal="center"/>
    </xf>
    <xf numFmtId="0" fontId="10" fillId="0" borderId="19" xfId="0" applyFont="1" applyFill="1" applyBorder="1" applyAlignment="1">
      <alignment horizontal="right" vertical="center"/>
    </xf>
    <xf numFmtId="168" fontId="10" fillId="0" borderId="19" xfId="0" applyNumberFormat="1" applyFont="1" applyFill="1" applyBorder="1" applyAlignment="1">
      <alignment horizontal="center" vertical="center"/>
    </xf>
    <xf numFmtId="168" fontId="10" fillId="0" borderId="0" xfId="0" applyNumberFormat="1" applyFont="1" applyFill="1" applyAlignment="1">
      <alignment horizontal="center"/>
    </xf>
    <xf numFmtId="166" fontId="9" fillId="0" borderId="19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Alignment="1">
      <alignment horizontal="right"/>
    </xf>
    <xf numFmtId="2" fontId="9" fillId="0" borderId="0" xfId="0" applyNumberFormat="1" applyFont="1" applyFill="1"/>
    <xf numFmtId="2" fontId="13" fillId="0" borderId="0" xfId="0" applyNumberFormat="1" applyFont="1" applyFill="1"/>
    <xf numFmtId="0" fontId="9" fillId="0" borderId="19" xfId="0" applyFont="1" applyFill="1" applyBorder="1" applyAlignment="1">
      <alignment horizontal="center" vertical="center"/>
    </xf>
    <xf numFmtId="10" fontId="12" fillId="0" borderId="0" xfId="0" applyNumberFormat="1" applyFont="1" applyFill="1"/>
    <xf numFmtId="168" fontId="9" fillId="0" borderId="21" xfId="0" applyNumberFormat="1" applyFont="1" applyFill="1" applyBorder="1" applyAlignment="1">
      <alignment horizontal="center" vertical="center"/>
    </xf>
    <xf numFmtId="169" fontId="9" fillId="0" borderId="23" xfId="0" applyNumberFormat="1" applyFont="1" applyFill="1" applyBorder="1" applyAlignment="1">
      <alignment horizontal="center"/>
    </xf>
    <xf numFmtId="2" fontId="9" fillId="0" borderId="19" xfId="0" applyNumberFormat="1" applyFont="1" applyFill="1" applyBorder="1" applyAlignment="1">
      <alignment horizontal="center" vertical="center"/>
    </xf>
    <xf numFmtId="168" fontId="9" fillId="0" borderId="22" xfId="0" applyNumberFormat="1" applyFont="1" applyFill="1" applyBorder="1" applyAlignment="1">
      <alignment horizontal="center" vertical="center"/>
    </xf>
    <xf numFmtId="169" fontId="9" fillId="0" borderId="24" xfId="0" applyNumberFormat="1" applyFont="1" applyFill="1" applyBorder="1" applyAlignment="1">
      <alignment horizontal="center"/>
    </xf>
    <xf numFmtId="0" fontId="10" fillId="0" borderId="25" xfId="0" applyFont="1" applyFill="1" applyBorder="1"/>
    <xf numFmtId="0" fontId="10" fillId="0" borderId="0" xfId="0" applyFont="1" applyFill="1" applyAlignment="1">
      <alignment horizontal="center"/>
    </xf>
    <xf numFmtId="10" fontId="10" fillId="0" borderId="25" xfId="0" applyNumberFormat="1" applyFont="1" applyFill="1" applyBorder="1"/>
    <xf numFmtId="0" fontId="9" fillId="0" borderId="26" xfId="0" applyFont="1" applyFill="1" applyBorder="1"/>
    <xf numFmtId="0" fontId="9" fillId="0" borderId="26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center"/>
    </xf>
    <xf numFmtId="0" fontId="10" fillId="0" borderId="27" xfId="0" applyFont="1" applyFill="1" applyBorder="1"/>
    <xf numFmtId="0" fontId="8" fillId="0" borderId="28" xfId="0" applyFont="1" applyFill="1" applyBorder="1"/>
    <xf numFmtId="0" fontId="12" fillId="0" borderId="0" xfId="0" applyFont="1" applyFill="1"/>
    <xf numFmtId="15" fontId="8" fillId="0" borderId="28" xfId="0" applyNumberFormat="1" applyFont="1" applyFill="1" applyBorder="1"/>
    <xf numFmtId="0" fontId="10" fillId="0" borderId="28" xfId="0" applyFont="1" applyFill="1" applyBorder="1"/>
    <xf numFmtId="0" fontId="7" fillId="0" borderId="0" xfId="0" applyFont="1" applyFill="1"/>
    <xf numFmtId="0" fontId="12" fillId="5" borderId="29" xfId="0" applyFont="1" applyFill="1" applyBorder="1" applyAlignment="1">
      <alignment horizontal="center" vertical="center"/>
    </xf>
    <xf numFmtId="0" fontId="9" fillId="0" borderId="0" xfId="0" applyFont="1" applyFill="1"/>
    <xf numFmtId="0" fontId="12" fillId="0" borderId="3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164" fontId="10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center"/>
    </xf>
    <xf numFmtId="170" fontId="9" fillId="0" borderId="0" xfId="0" applyNumberFormat="1" applyFont="1" applyFill="1" applyAlignment="1">
      <alignment horizontal="center"/>
    </xf>
    <xf numFmtId="0" fontId="9" fillId="0" borderId="31" xfId="0" applyFont="1" applyFill="1" applyBorder="1"/>
    <xf numFmtId="164" fontId="10" fillId="0" borderId="32" xfId="0" applyNumberFormat="1" applyFont="1" applyFill="1" applyBorder="1" applyAlignment="1">
      <alignment horizontal="left"/>
    </xf>
    <xf numFmtId="0" fontId="9" fillId="0" borderId="31" xfId="0" applyFont="1" applyFill="1" applyBorder="1" applyAlignment="1">
      <alignment horizontal="center"/>
    </xf>
    <xf numFmtId="0" fontId="10" fillId="0" borderId="32" xfId="0" applyFont="1" applyFill="1" applyBorder="1"/>
    <xf numFmtId="0" fontId="9" fillId="0" borderId="32" xfId="0" applyFont="1" applyFill="1" applyBorder="1" applyAlignment="1">
      <alignment horizontal="center"/>
    </xf>
    <xf numFmtId="0" fontId="9" fillId="0" borderId="33" xfId="0" applyFont="1" applyFill="1" applyBorder="1" applyAlignment="1">
      <alignment horizontal="center"/>
    </xf>
    <xf numFmtId="0" fontId="9" fillId="0" borderId="34" xfId="0" applyFont="1" applyFill="1" applyBorder="1" applyAlignment="1">
      <alignment horizontal="center"/>
    </xf>
    <xf numFmtId="0" fontId="9" fillId="0" borderId="34" xfId="0" applyFont="1" applyFill="1" applyBorder="1" applyAlignment="1">
      <alignment horizontal="center"/>
    </xf>
    <xf numFmtId="0" fontId="10" fillId="0" borderId="32" xfId="0" applyFont="1" applyFill="1" applyBorder="1" applyAlignment="1">
      <alignment horizontal="center"/>
    </xf>
    <xf numFmtId="0" fontId="10" fillId="0" borderId="35" xfId="0" applyFont="1" applyFill="1" applyBorder="1" applyAlignment="1">
      <alignment horizontal="center"/>
    </xf>
    <xf numFmtId="2" fontId="10" fillId="0" borderId="32" xfId="0" applyNumberFormat="1" applyFont="1" applyFill="1" applyBorder="1" applyAlignment="1">
      <alignment horizontal="center"/>
    </xf>
    <xf numFmtId="0" fontId="10" fillId="0" borderId="36" xfId="0" applyFont="1" applyFill="1" applyBorder="1" applyAlignment="1">
      <alignment horizontal="center"/>
    </xf>
    <xf numFmtId="0" fontId="9" fillId="0" borderId="37" xfId="0" applyFont="1" applyFill="1" applyBorder="1" applyAlignment="1">
      <alignment horizontal="center"/>
    </xf>
    <xf numFmtId="0" fontId="10" fillId="0" borderId="37" xfId="0" applyFont="1" applyFill="1" applyBorder="1"/>
    <xf numFmtId="2" fontId="9" fillId="0" borderId="37" xfId="0" applyNumberFormat="1" applyFont="1" applyFill="1" applyBorder="1" applyAlignment="1">
      <alignment horizontal="center"/>
    </xf>
    <xf numFmtId="2" fontId="10" fillId="0" borderId="31" xfId="0" applyNumberFormat="1" applyFont="1" applyFill="1" applyBorder="1" applyAlignment="1">
      <alignment horizontal="center"/>
    </xf>
    <xf numFmtId="0" fontId="10" fillId="0" borderId="33" xfId="0" applyFont="1" applyFill="1" applyBorder="1" applyAlignment="1">
      <alignment horizontal="center"/>
    </xf>
    <xf numFmtId="2" fontId="9" fillId="0" borderId="34" xfId="0" applyNumberFormat="1" applyFont="1" applyFill="1" applyBorder="1" applyAlignment="1">
      <alignment horizontal="center"/>
    </xf>
    <xf numFmtId="0" fontId="10" fillId="0" borderId="33" xfId="0" applyFont="1" applyFill="1" applyBorder="1"/>
    <xf numFmtId="0" fontId="10" fillId="0" borderId="34" xfId="0" applyFont="1" applyFill="1" applyBorder="1"/>
    <xf numFmtId="0" fontId="10" fillId="0" borderId="0" xfId="0" applyFont="1" applyFill="1" applyAlignment="1">
      <alignment vertical="top"/>
    </xf>
    <xf numFmtId="2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vertical="top"/>
    </xf>
    <xf numFmtId="2" fontId="10" fillId="0" borderId="0" xfId="0" applyNumberFormat="1" applyFont="1" applyFill="1" applyAlignment="1">
      <alignment horizontal="center" vertical="top"/>
    </xf>
    <xf numFmtId="0" fontId="9" fillId="0" borderId="0" xfId="0" applyFont="1" applyFill="1" applyAlignment="1">
      <alignment horizontal="left"/>
    </xf>
    <xf numFmtId="0" fontId="9" fillId="0" borderId="33" xfId="0" applyFont="1" applyFill="1" applyBorder="1" applyAlignment="1">
      <alignment horizontal="left" vertical="top"/>
    </xf>
    <xf numFmtId="0" fontId="9" fillId="0" borderId="27" xfId="0" applyFont="1" applyFill="1" applyBorder="1" applyAlignment="1">
      <alignment horizontal="center" vertical="top"/>
    </xf>
    <xf numFmtId="0" fontId="9" fillId="0" borderId="33" xfId="0" applyFont="1" applyFill="1" applyBorder="1" applyAlignment="1">
      <alignment vertical="center"/>
    </xf>
    <xf numFmtId="0" fontId="9" fillId="0" borderId="27" xfId="0" applyFont="1" applyFill="1" applyBorder="1" applyAlignment="1">
      <alignment horizontal="left" vertical="top" indent="4"/>
    </xf>
    <xf numFmtId="0" fontId="9" fillId="0" borderId="34" xfId="0" applyFont="1" applyFill="1" applyBorder="1" applyAlignment="1">
      <alignment horizontal="left" vertical="top" indent="4"/>
    </xf>
    <xf numFmtId="0" fontId="10" fillId="0" borderId="30" xfId="0" applyFont="1" applyFill="1" applyBorder="1" applyAlignment="1">
      <alignment horizontal="center" vertical="top"/>
    </xf>
    <xf numFmtId="0" fontId="9" fillId="0" borderId="34" xfId="0" applyFont="1" applyFill="1" applyBorder="1" applyAlignment="1">
      <alignment horizontal="center" vertical="top"/>
    </xf>
    <xf numFmtId="2" fontId="10" fillId="0" borderId="34" xfId="0" applyNumberFormat="1" applyFont="1" applyFill="1" applyBorder="1" applyAlignment="1">
      <alignment horizontal="center" vertical="top"/>
    </xf>
    <xf numFmtId="0" fontId="9" fillId="0" borderId="38" xfId="0" applyFont="1" applyFill="1" applyBorder="1" applyAlignment="1">
      <alignment horizontal="center" vertical="top"/>
    </xf>
    <xf numFmtId="2" fontId="9" fillId="0" borderId="38" xfId="0" applyNumberFormat="1" applyFont="1" applyFill="1" applyBorder="1" applyAlignment="1">
      <alignment horizontal="center" vertical="top"/>
    </xf>
    <xf numFmtId="0" fontId="9" fillId="0" borderId="33" xfId="0" applyFont="1" applyFill="1" applyBorder="1" applyAlignment="1">
      <alignment horizontal="left" vertical="center"/>
    </xf>
    <xf numFmtId="0" fontId="9" fillId="0" borderId="27" xfId="0" applyFont="1" applyFill="1" applyBorder="1" applyAlignment="1">
      <alignment vertical="top"/>
    </xf>
    <xf numFmtId="0" fontId="9" fillId="0" borderId="34" xfId="0" applyFont="1" applyFill="1" applyBorder="1" applyAlignment="1">
      <alignment vertical="top"/>
    </xf>
    <xf numFmtId="0" fontId="9" fillId="0" borderId="30" xfId="0" applyFont="1" applyFill="1" applyBorder="1" applyAlignment="1">
      <alignment horizontal="center" vertical="top"/>
    </xf>
    <xf numFmtId="2" fontId="9" fillId="0" borderId="34" xfId="0" applyNumberFormat="1" applyFont="1" applyFill="1" applyBorder="1" applyAlignment="1">
      <alignment horizontal="center" vertical="top"/>
    </xf>
    <xf numFmtId="168" fontId="9" fillId="0" borderId="0" xfId="0" applyNumberFormat="1" applyFont="1" applyFill="1" applyAlignment="1">
      <alignment horizontal="center" vertical="top"/>
    </xf>
    <xf numFmtId="168" fontId="10" fillId="0" borderId="0" xfId="0" applyNumberFormat="1" applyFont="1" applyFill="1" applyAlignment="1">
      <alignment horizontal="center" vertical="top"/>
    </xf>
    <xf numFmtId="2" fontId="10" fillId="0" borderId="0" xfId="0" applyNumberFormat="1" applyFont="1" applyFill="1" applyAlignment="1">
      <alignment vertical="top"/>
    </xf>
    <xf numFmtId="171" fontId="10" fillId="0" borderId="0" xfId="0" applyNumberFormat="1" applyFont="1" applyFill="1" applyAlignment="1">
      <alignment vertical="top"/>
    </xf>
    <xf numFmtId="172" fontId="10" fillId="0" borderId="0" xfId="0" applyNumberFormat="1" applyFont="1" applyFill="1" applyAlignment="1">
      <alignment vertical="top"/>
    </xf>
    <xf numFmtId="0" fontId="9" fillId="0" borderId="38" xfId="0" applyFont="1" applyFill="1" applyBorder="1" applyAlignment="1">
      <alignment horizontal="center" vertical="top"/>
    </xf>
    <xf numFmtId="0" fontId="10" fillId="0" borderId="38" xfId="0" applyFont="1" applyFill="1" applyBorder="1" applyAlignment="1">
      <alignment horizontal="center" vertical="center"/>
    </xf>
    <xf numFmtId="173" fontId="10" fillId="0" borderId="38" xfId="0" applyNumberFormat="1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vertical="center"/>
    </xf>
    <xf numFmtId="10" fontId="9" fillId="0" borderId="38" xfId="0" applyNumberFormat="1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center" vertical="top"/>
    </xf>
    <xf numFmtId="0" fontId="10" fillId="0" borderId="0" xfId="0" applyFont="1" applyFill="1" applyAlignment="1">
      <alignment horizontal="right"/>
    </xf>
    <xf numFmtId="2" fontId="10" fillId="0" borderId="0" xfId="0" applyNumberFormat="1" applyFont="1" applyFill="1"/>
    <xf numFmtId="0" fontId="9" fillId="0" borderId="27" xfId="0" applyFont="1" applyFill="1" applyBorder="1" applyAlignment="1">
      <alignment horizontal="center"/>
    </xf>
    <xf numFmtId="0" fontId="9" fillId="0" borderId="39" xfId="0" applyFont="1" applyFill="1" applyBorder="1" applyAlignment="1">
      <alignment horizontal="center"/>
    </xf>
    <xf numFmtId="0" fontId="9" fillId="0" borderId="28" xfId="0" applyFont="1" applyFill="1" applyBorder="1" applyAlignment="1">
      <alignment horizontal="center"/>
    </xf>
    <xf numFmtId="0" fontId="9" fillId="0" borderId="40" xfId="0" applyFont="1" applyFill="1" applyBorder="1" applyAlignment="1">
      <alignment horizontal="center"/>
    </xf>
    <xf numFmtId="0" fontId="9" fillId="0" borderId="39" xfId="0" applyFont="1" applyFill="1" applyBorder="1" applyAlignment="1">
      <alignment horizontal="center" vertical="top"/>
    </xf>
    <xf numFmtId="0" fontId="9" fillId="0" borderId="40" xfId="0" applyFont="1" applyFill="1" applyBorder="1" applyAlignment="1">
      <alignment horizontal="center" vertical="top"/>
    </xf>
    <xf numFmtId="10" fontId="10" fillId="0" borderId="38" xfId="0" applyNumberFormat="1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 vertical="top"/>
    </xf>
    <xf numFmtId="0" fontId="9" fillId="0" borderId="35" xfId="0" applyFont="1" applyFill="1" applyBorder="1" applyAlignment="1">
      <alignment horizontal="center" vertical="top"/>
    </xf>
    <xf numFmtId="0" fontId="10" fillId="0" borderId="36" xfId="0" applyFont="1" applyFill="1" applyBorder="1"/>
    <xf numFmtId="0" fontId="10" fillId="0" borderId="38" xfId="0" applyFont="1" applyFill="1" applyBorder="1"/>
    <xf numFmtId="10" fontId="10" fillId="5" borderId="30" xfId="0" applyNumberFormat="1" applyFont="1" applyFill="1" applyBorder="1" applyAlignment="1">
      <alignment horizontal="center"/>
    </xf>
    <xf numFmtId="10" fontId="10" fillId="5" borderId="38" xfId="0" applyNumberFormat="1" applyFont="1" applyFill="1" applyBorder="1" applyAlignment="1">
      <alignment horizontal="center"/>
    </xf>
    <xf numFmtId="0" fontId="9" fillId="0" borderId="25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34700" cy="21431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57150</xdr:colOff>
      <xdr:row>10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411200" cy="21431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view="pageBreakPreview" topLeftCell="A28" zoomScaleNormal="100" zoomScaleSheetLayoutView="100" workbookViewId="0">
      <selection activeCell="A5" sqref="A5:F5"/>
    </sheetView>
  </sheetViews>
  <sheetFormatPr defaultRowHeight="15" x14ac:dyDescent="0.25"/>
  <cols>
    <col min="1" max="1" width="15.42578125" customWidth="1"/>
    <col min="2" max="2" width="13" customWidth="1"/>
    <col min="3" max="3" width="20.140625" customWidth="1"/>
    <col min="4" max="4" width="14.28515625" customWidth="1"/>
    <col min="10" max="10" width="11.7109375" customWidth="1"/>
  </cols>
  <sheetData>
    <row r="1" spans="1:7" x14ac:dyDescent="0.25">
      <c r="A1" s="83"/>
      <c r="B1" s="83"/>
      <c r="C1" s="83"/>
      <c r="D1" s="83"/>
      <c r="E1" s="83"/>
      <c r="F1" s="83"/>
      <c r="G1" s="83"/>
    </row>
    <row r="2" spans="1:7" x14ac:dyDescent="0.25">
      <c r="A2" s="83"/>
      <c r="B2" s="83"/>
      <c r="C2" s="83"/>
      <c r="D2" s="83"/>
      <c r="E2" s="83"/>
      <c r="F2" s="83"/>
      <c r="G2" s="83"/>
    </row>
    <row r="3" spans="1:7" x14ac:dyDescent="0.25">
      <c r="A3" s="83"/>
      <c r="B3" s="83"/>
      <c r="C3" s="83"/>
      <c r="D3" s="83"/>
      <c r="E3" s="83"/>
      <c r="F3" s="83"/>
      <c r="G3" s="83"/>
    </row>
    <row r="4" spans="1:7" ht="15.75" thickBot="1" x14ac:dyDescent="0.3">
      <c r="A4" s="83"/>
      <c r="B4" s="83"/>
      <c r="C4" s="83"/>
      <c r="D4" s="83"/>
      <c r="E4" s="83"/>
      <c r="F4" s="83"/>
      <c r="G4" s="83"/>
    </row>
    <row r="5" spans="1:7" ht="15.75" thickBot="1" x14ac:dyDescent="0.3">
      <c r="A5" s="84" t="s">
        <v>48</v>
      </c>
      <c r="B5" s="85"/>
      <c r="C5" s="85"/>
      <c r="D5" s="85"/>
      <c r="E5" s="85"/>
      <c r="F5" s="86"/>
      <c r="G5" s="83"/>
    </row>
    <row r="6" spans="1:7" ht="16.5" x14ac:dyDescent="0.3">
      <c r="A6" s="87" t="s">
        <v>49</v>
      </c>
      <c r="B6" s="87"/>
      <c r="C6" s="87"/>
      <c r="D6" s="87"/>
      <c r="E6" s="87"/>
      <c r="F6" s="87"/>
      <c r="G6" s="83"/>
    </row>
    <row r="7" spans="1:7" ht="15.75" x14ac:dyDescent="0.3">
      <c r="A7" s="88"/>
      <c r="B7" s="88"/>
      <c r="C7" s="88"/>
      <c r="D7" s="88"/>
      <c r="E7" s="88"/>
      <c r="F7" s="88"/>
      <c r="G7" s="83"/>
    </row>
    <row r="8" spans="1:7" ht="16.5" x14ac:dyDescent="0.3">
      <c r="A8" s="89" t="s">
        <v>3</v>
      </c>
      <c r="B8" s="89"/>
      <c r="C8" s="90" t="s">
        <v>50</v>
      </c>
      <c r="D8" s="88"/>
      <c r="E8" s="88"/>
      <c r="F8" s="88"/>
      <c r="G8" s="83"/>
    </row>
    <row r="9" spans="1:7" ht="16.5" x14ac:dyDescent="0.3">
      <c r="A9" s="89" t="s">
        <v>51</v>
      </c>
      <c r="B9" s="89"/>
      <c r="C9" s="90" t="s">
        <v>5</v>
      </c>
      <c r="D9" s="88"/>
      <c r="E9" s="88"/>
      <c r="F9" s="88"/>
      <c r="G9" s="83"/>
    </row>
    <row r="10" spans="1:7" ht="16.5" x14ac:dyDescent="0.3">
      <c r="A10" s="89" t="s">
        <v>6</v>
      </c>
      <c r="B10" s="89"/>
      <c r="C10" s="90" t="s">
        <v>7</v>
      </c>
      <c r="D10" s="88"/>
      <c r="E10" s="88"/>
      <c r="F10" s="88"/>
      <c r="G10" s="83"/>
    </row>
    <row r="11" spans="1:7" ht="16.5" x14ac:dyDescent="0.3">
      <c r="A11" s="89" t="s">
        <v>8</v>
      </c>
      <c r="B11" s="89"/>
      <c r="C11" s="90" t="s">
        <v>52</v>
      </c>
      <c r="D11" s="88"/>
      <c r="E11" s="88"/>
      <c r="F11" s="88"/>
      <c r="G11" s="83"/>
    </row>
    <row r="12" spans="1:7" ht="16.5" x14ac:dyDescent="0.3">
      <c r="A12" s="89" t="s">
        <v>53</v>
      </c>
      <c r="B12" s="89"/>
      <c r="C12" s="91">
        <v>42559</v>
      </c>
      <c r="D12" s="88"/>
      <c r="E12" s="88"/>
      <c r="F12" s="88"/>
      <c r="G12" s="83"/>
    </row>
    <row r="13" spans="1:7" ht="16.5" x14ac:dyDescent="0.3">
      <c r="A13" s="89" t="s">
        <v>54</v>
      </c>
      <c r="B13" s="89"/>
      <c r="C13" s="91">
        <v>42559</v>
      </c>
      <c r="D13" s="88"/>
      <c r="E13" s="88"/>
      <c r="F13" s="88"/>
      <c r="G13" s="83"/>
    </row>
    <row r="14" spans="1:7" ht="16.5" x14ac:dyDescent="0.3">
      <c r="A14" s="92"/>
      <c r="B14" s="92"/>
      <c r="C14" s="93"/>
      <c r="D14" s="88"/>
      <c r="E14" s="88"/>
      <c r="F14" s="88"/>
      <c r="G14" s="83"/>
    </row>
    <row r="15" spans="1:7" ht="16.5" x14ac:dyDescent="0.3">
      <c r="A15" s="87" t="s">
        <v>27</v>
      </c>
      <c r="B15" s="87"/>
      <c r="C15" s="94" t="s">
        <v>55</v>
      </c>
      <c r="D15" s="95"/>
      <c r="E15" s="88"/>
      <c r="F15" s="88"/>
      <c r="G15" s="83"/>
    </row>
    <row r="16" spans="1:7" ht="16.5" thickBot="1" x14ac:dyDescent="0.35">
      <c r="A16" s="96"/>
      <c r="B16" s="96"/>
      <c r="C16" s="97"/>
      <c r="D16" s="96"/>
      <c r="E16" s="96"/>
      <c r="F16" s="88"/>
      <c r="G16" s="83"/>
    </row>
    <row r="17" spans="1:7" ht="50.25" thickBot="1" x14ac:dyDescent="0.35">
      <c r="A17" s="88"/>
      <c r="B17" s="88"/>
      <c r="C17" s="98" t="s">
        <v>56</v>
      </c>
      <c r="D17" s="99" t="s">
        <v>57</v>
      </c>
      <c r="E17" s="100"/>
      <c r="F17" s="88"/>
      <c r="G17" s="83"/>
    </row>
    <row r="18" spans="1:7" ht="16.5" x14ac:dyDescent="0.3">
      <c r="A18" s="88"/>
      <c r="B18" s="88"/>
      <c r="C18" s="101">
        <v>901.04</v>
      </c>
      <c r="D18" s="102">
        <f>(C18-$C$40)/$C$40</f>
        <v>8.9169292888124016E-3</v>
      </c>
      <c r="E18" s="103"/>
      <c r="F18" s="88"/>
      <c r="G18" s="83"/>
    </row>
    <row r="19" spans="1:7" ht="16.5" x14ac:dyDescent="0.3">
      <c r="A19" s="88"/>
      <c r="B19" s="88"/>
      <c r="C19" s="101">
        <v>913.44</v>
      </c>
      <c r="D19" s="104">
        <f>(C19-$C$40)/$C$40</f>
        <v>2.2801518123027713E-2</v>
      </c>
      <c r="E19" s="103"/>
      <c r="F19" s="88"/>
      <c r="G19" s="83"/>
    </row>
    <row r="20" spans="1:7" ht="16.5" x14ac:dyDescent="0.3">
      <c r="A20" s="88"/>
      <c r="B20" s="88"/>
      <c r="C20" s="101">
        <v>904.17</v>
      </c>
      <c r="D20" s="104">
        <f t="shared" ref="D20:D37" si="0">(C20-$C$40)/$C$40</f>
        <v>1.2421668244545752E-2</v>
      </c>
      <c r="E20" s="103"/>
      <c r="F20" s="88"/>
      <c r="G20" s="83"/>
    </row>
    <row r="21" spans="1:7" ht="16.5" x14ac:dyDescent="0.3">
      <c r="A21" s="88"/>
      <c r="B21" s="88"/>
      <c r="C21" s="101">
        <v>877.27</v>
      </c>
      <c r="D21" s="104">
        <f t="shared" si="0"/>
        <v>-1.769893172645335E-2</v>
      </c>
      <c r="E21" s="103"/>
      <c r="F21" s="88"/>
      <c r="G21" s="83"/>
    </row>
    <row r="22" spans="1:7" ht="16.5" x14ac:dyDescent="0.3">
      <c r="A22" s="88"/>
      <c r="B22" s="88"/>
      <c r="C22" s="101">
        <v>908.49</v>
      </c>
      <c r="D22" s="104">
        <f t="shared" si="0"/>
        <v>1.7258879838401429E-2</v>
      </c>
      <c r="E22" s="103"/>
      <c r="F22" s="88"/>
      <c r="G22" s="83"/>
    </row>
    <row r="23" spans="1:7" ht="16.5" x14ac:dyDescent="0.3">
      <c r="A23" s="88"/>
      <c r="B23" s="88"/>
      <c r="C23" s="101">
        <v>889.97</v>
      </c>
      <c r="D23" s="104">
        <f t="shared" si="0"/>
        <v>-3.4784254204425595E-3</v>
      </c>
      <c r="E23" s="103"/>
      <c r="F23" s="88"/>
      <c r="G23" s="83"/>
    </row>
    <row r="24" spans="1:7" ht="16.5" x14ac:dyDescent="0.3">
      <c r="A24" s="88"/>
      <c r="B24" s="88"/>
      <c r="C24" s="101">
        <v>891.35</v>
      </c>
      <c r="D24" s="104">
        <f t="shared" si="0"/>
        <v>-1.9332050501831297E-3</v>
      </c>
      <c r="E24" s="103"/>
      <c r="F24" s="88"/>
      <c r="G24" s="83"/>
    </row>
    <row r="25" spans="1:7" ht="16.5" x14ac:dyDescent="0.3">
      <c r="A25" s="88"/>
      <c r="B25" s="88"/>
      <c r="C25" s="101">
        <v>891.24</v>
      </c>
      <c r="D25" s="104">
        <f t="shared" si="0"/>
        <v>-2.0563747898415057E-3</v>
      </c>
      <c r="E25" s="103"/>
      <c r="F25" s="88"/>
      <c r="G25" s="83"/>
    </row>
    <row r="26" spans="1:7" ht="16.5" x14ac:dyDescent="0.3">
      <c r="A26" s="88"/>
      <c r="B26" s="88"/>
      <c r="C26" s="101">
        <v>899.07</v>
      </c>
      <c r="D26" s="104">
        <f t="shared" si="0"/>
        <v>6.7110712240218556E-3</v>
      </c>
      <c r="E26" s="103"/>
      <c r="F26" s="88"/>
      <c r="G26" s="83"/>
    </row>
    <row r="27" spans="1:7" ht="16.5" x14ac:dyDescent="0.3">
      <c r="A27" s="88"/>
      <c r="B27" s="88"/>
      <c r="C27" s="101">
        <v>896.97</v>
      </c>
      <c r="D27" s="104">
        <f t="shared" si="0"/>
        <v>4.3596489214531246E-3</v>
      </c>
      <c r="E27" s="103"/>
      <c r="F27" s="88"/>
      <c r="G27" s="83"/>
    </row>
    <row r="28" spans="1:7" ht="16.5" x14ac:dyDescent="0.3">
      <c r="A28" s="88"/>
      <c r="B28" s="88"/>
      <c r="C28" s="101">
        <v>898.47</v>
      </c>
      <c r="D28" s="104">
        <f t="shared" si="0"/>
        <v>6.0392362804307714E-3</v>
      </c>
      <c r="E28" s="103"/>
      <c r="F28" s="88"/>
      <c r="G28" s="83"/>
    </row>
    <row r="29" spans="1:7" ht="16.5" x14ac:dyDescent="0.3">
      <c r="A29" s="88"/>
      <c r="B29" s="88"/>
      <c r="C29" s="101">
        <v>864.99</v>
      </c>
      <c r="D29" s="104">
        <f t="shared" si="0"/>
        <v>-3.1449153571950321E-2</v>
      </c>
      <c r="E29" s="103"/>
      <c r="F29" s="88"/>
      <c r="G29" s="83"/>
    </row>
    <row r="30" spans="1:7" ht="16.5" x14ac:dyDescent="0.3">
      <c r="A30" s="88"/>
      <c r="B30" s="88"/>
      <c r="C30" s="101">
        <v>873.26</v>
      </c>
      <c r="D30" s="104">
        <f t="shared" si="0"/>
        <v>-2.2189028599453584E-2</v>
      </c>
      <c r="E30" s="103"/>
      <c r="F30" s="88"/>
      <c r="G30" s="83"/>
    </row>
    <row r="31" spans="1:7" ht="16.5" x14ac:dyDescent="0.3">
      <c r="A31" s="88"/>
      <c r="B31" s="88"/>
      <c r="C31" s="101">
        <v>902.46</v>
      </c>
      <c r="D31" s="104">
        <f t="shared" si="0"/>
        <v>1.0506938655311321E-2</v>
      </c>
      <c r="E31" s="103"/>
      <c r="F31" s="88"/>
      <c r="G31" s="83"/>
    </row>
    <row r="32" spans="1:7" ht="16.5" x14ac:dyDescent="0.3">
      <c r="A32" s="88"/>
      <c r="B32" s="88"/>
      <c r="C32" s="101">
        <v>892.3</v>
      </c>
      <c r="D32" s="104">
        <f t="shared" si="0"/>
        <v>-8.6946638949736324E-4</v>
      </c>
      <c r="E32" s="103"/>
      <c r="F32" s="88"/>
      <c r="G32" s="83"/>
    </row>
    <row r="33" spans="1:7" ht="16.5" x14ac:dyDescent="0.3">
      <c r="A33" s="88"/>
      <c r="B33" s="88"/>
      <c r="C33" s="101">
        <v>892.58</v>
      </c>
      <c r="D33" s="104">
        <f t="shared" si="0"/>
        <v>-5.5594341582143906E-4</v>
      </c>
      <c r="E33" s="103"/>
      <c r="F33" s="88"/>
      <c r="G33" s="83"/>
    </row>
    <row r="34" spans="1:7" ht="16.5" x14ac:dyDescent="0.3">
      <c r="A34" s="88"/>
      <c r="B34" s="88"/>
      <c r="C34" s="101">
        <v>878.95</v>
      </c>
      <c r="D34" s="104">
        <f t="shared" si="0"/>
        <v>-1.5817793884398315E-2</v>
      </c>
      <c r="E34" s="103"/>
      <c r="F34" s="88"/>
      <c r="G34" s="83"/>
    </row>
    <row r="35" spans="1:7" ht="16.5" x14ac:dyDescent="0.3">
      <c r="A35" s="88"/>
      <c r="B35" s="88"/>
      <c r="C35" s="101">
        <v>867.01</v>
      </c>
      <c r="D35" s="104">
        <f t="shared" si="0"/>
        <v>-2.9187309261860445E-2</v>
      </c>
      <c r="E35" s="103"/>
      <c r="F35" s="88"/>
      <c r="G35" s="83"/>
    </row>
    <row r="36" spans="1:7" ht="16.5" x14ac:dyDescent="0.3">
      <c r="A36" s="88"/>
      <c r="B36" s="88"/>
      <c r="C36" s="101">
        <v>909.01</v>
      </c>
      <c r="D36" s="104">
        <f t="shared" si="0"/>
        <v>1.784113678951366E-2</v>
      </c>
      <c r="E36" s="103"/>
      <c r="F36" s="88"/>
      <c r="G36" s="83"/>
    </row>
    <row r="37" spans="1:7" ht="17.25" thickBot="1" x14ac:dyDescent="0.35">
      <c r="A37" s="88"/>
      <c r="B37" s="88"/>
      <c r="C37" s="105">
        <v>909.49</v>
      </c>
      <c r="D37" s="104">
        <f t="shared" si="0"/>
        <v>1.8378604744386528E-2</v>
      </c>
      <c r="E37" s="103"/>
      <c r="F37" s="88"/>
      <c r="G37" s="83"/>
    </row>
    <row r="38" spans="1:7" ht="17.25" thickBot="1" x14ac:dyDescent="0.35">
      <c r="A38" s="88"/>
      <c r="B38" s="88"/>
      <c r="C38" s="106"/>
      <c r="D38" s="103"/>
      <c r="E38" s="107"/>
      <c r="F38" s="88"/>
      <c r="G38" s="83"/>
    </row>
    <row r="39" spans="1:7" ht="17.25" thickBot="1" x14ac:dyDescent="0.35">
      <c r="A39" s="88"/>
      <c r="B39" s="108" t="s">
        <v>58</v>
      </c>
      <c r="C39" s="109">
        <f>SUM(C18:C38)</f>
        <v>17861.53</v>
      </c>
      <c r="D39" s="110"/>
      <c r="E39" s="106"/>
      <c r="F39" s="88"/>
      <c r="G39" s="83"/>
    </row>
    <row r="40" spans="1:7" ht="17.25" thickBot="1" x14ac:dyDescent="0.35">
      <c r="A40" s="88"/>
      <c r="B40" s="108" t="s">
        <v>37</v>
      </c>
      <c r="C40" s="111">
        <f>AVERAGE(C18:C38)</f>
        <v>893.0764999999999</v>
      </c>
      <c r="D40" s="88"/>
      <c r="E40" s="112"/>
      <c r="F40" s="88"/>
      <c r="G40" s="83"/>
    </row>
    <row r="41" spans="1:7" ht="17.25" thickBot="1" x14ac:dyDescent="0.35">
      <c r="A41" s="90"/>
      <c r="B41" s="113"/>
      <c r="C41" s="88"/>
      <c r="D41" s="114"/>
      <c r="E41" s="112"/>
      <c r="F41" s="88"/>
      <c r="G41" s="83"/>
    </row>
    <row r="42" spans="1:7" ht="83.25" thickBot="1" x14ac:dyDescent="0.35">
      <c r="A42" s="88"/>
      <c r="B42" s="115" t="s">
        <v>37</v>
      </c>
      <c r="C42" s="99" t="s">
        <v>59</v>
      </c>
      <c r="D42" s="116"/>
      <c r="E42" s="88"/>
      <c r="F42" s="88"/>
      <c r="G42" s="83"/>
    </row>
    <row r="43" spans="1:7" ht="17.25" thickBot="1" x14ac:dyDescent="0.35">
      <c r="A43" s="88"/>
      <c r="B43" s="117">
        <f>C40</f>
        <v>893.0764999999999</v>
      </c>
      <c r="C43" s="118">
        <f>-IF(C40&lt;=80,10%,IF(C40&lt;250,7.5%,5%))</f>
        <v>-0.05</v>
      </c>
      <c r="D43" s="119">
        <f>IF(C40&lt;=80,C40*0.9,IF(C40&lt;250,C40*0.925,C40*0.95))</f>
        <v>848.42267499999991</v>
      </c>
      <c r="E43" s="88"/>
      <c r="F43" s="88"/>
      <c r="G43" s="83"/>
    </row>
    <row r="44" spans="1:7" ht="17.25" thickBot="1" x14ac:dyDescent="0.35">
      <c r="A44" s="88"/>
      <c r="B44" s="120"/>
      <c r="C44" s="121">
        <f>IF(C40&lt;=80, 10%, IF(C40&lt;250, 7.5%, 5%))</f>
        <v>0.05</v>
      </c>
      <c r="D44" s="119">
        <f>IF(C40&lt;=80, C40*1.1, IF(C40&lt;250, C40*1.075, C40*1.05))</f>
        <v>937.73032499999988</v>
      </c>
      <c r="E44" s="88"/>
      <c r="F44" s="88"/>
      <c r="G44" s="83"/>
    </row>
    <row r="45" spans="1:7" ht="16.5" thickBot="1" x14ac:dyDescent="0.3">
      <c r="A45" s="122"/>
      <c r="B45" s="123"/>
      <c r="C45" s="90"/>
      <c r="D45" s="124"/>
      <c r="E45" s="90"/>
      <c r="F45" s="95"/>
      <c r="G45" s="83"/>
    </row>
    <row r="46" spans="1:7" ht="16.5" x14ac:dyDescent="0.3">
      <c r="A46" s="90"/>
      <c r="B46" s="125" t="s">
        <v>60</v>
      </c>
      <c r="C46" s="125"/>
      <c r="D46" s="126" t="s">
        <v>61</v>
      </c>
      <c r="E46" s="127"/>
      <c r="F46" s="126" t="s">
        <v>62</v>
      </c>
      <c r="G46" s="83"/>
    </row>
    <row r="47" spans="1:7" ht="16.5" x14ac:dyDescent="0.3">
      <c r="A47" s="92" t="s">
        <v>41</v>
      </c>
      <c r="B47" s="128" t="s">
        <v>44</v>
      </c>
      <c r="C47" s="90"/>
      <c r="D47" s="128"/>
      <c r="E47" s="90"/>
      <c r="F47" s="128"/>
      <c r="G47" s="83"/>
    </row>
    <row r="48" spans="1:7" ht="16.5" x14ac:dyDescent="0.3">
      <c r="A48" s="92" t="s">
        <v>63</v>
      </c>
      <c r="B48" s="129" t="s">
        <v>45</v>
      </c>
      <c r="C48" s="130"/>
      <c r="D48" s="131"/>
      <c r="E48" s="90"/>
      <c r="F48" s="132"/>
      <c r="G48" s="83"/>
    </row>
    <row r="49" spans="1:7" x14ac:dyDescent="0.25">
      <c r="A49" s="83"/>
      <c r="B49" s="83"/>
      <c r="C49" s="83"/>
      <c r="D49" s="83"/>
      <c r="E49" s="83"/>
      <c r="F49" s="83" t="s">
        <v>64</v>
      </c>
      <c r="G49" s="83"/>
    </row>
  </sheetData>
  <mergeCells count="12">
    <mergeCell ref="A12:B12"/>
    <mergeCell ref="A13:B13"/>
    <mergeCell ref="A15:B15"/>
    <mergeCell ref="A16:B16"/>
    <mergeCell ref="D16:E16"/>
    <mergeCell ref="B43:B44"/>
    <mergeCell ref="A5:F5"/>
    <mergeCell ref="A6:F6"/>
    <mergeCell ref="A8:B8"/>
    <mergeCell ref="A9:B9"/>
    <mergeCell ref="A10:B10"/>
    <mergeCell ref="A11:B11"/>
  </mergeCells>
  <conditionalFormatting sqref="D18">
    <cfRule type="cellIs" dxfId="2" priority="1" operator="notBetween">
      <formula>IF(C40&lt;=80,-10.5%,IF(C40&lt;250,-7.5%,-5.5%))</formula>
      <formula>IF(C40&lt;=80,10.5%, IF(C40&lt;250,7.5%, C40*5.5%))</formula>
    </cfRule>
  </conditionalFormatting>
  <conditionalFormatting sqref="D19:D37">
    <cfRule type="cellIs" dxfId="1" priority="2" operator="notBetween">
      <formula>IF(C40&lt;=80,-10.5%,IF(C40&lt;250,-7.5%,-5.5%))</formula>
      <formula>IF(C40&lt;=80,10.5%, IF(C40&lt;250,7.5%, C40*5.5%))</formula>
    </cfRule>
  </conditionalFormatting>
  <conditionalFormatting sqref="D38">
    <cfRule type="cellIs" dxfId="0" priority="3" operator="notBetween">
      <formula>IF(C40&lt;=80,-10.5%,IF(C40&lt;250,-7.5%,-5.5%))</formula>
      <formula>IF(C40&lt;=80,10.5%, IF(C40&lt;250,7.5%, C40*5.5%))</formula>
    </cfRule>
  </conditionalFormatting>
  <pageMargins left="0.7" right="0.7" top="0.75" bottom="0.75" header="0.3" footer="0.3"/>
  <pageSetup scale="7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view="pageBreakPreview" topLeftCell="A95" zoomScale="70" zoomScaleNormal="100" zoomScaleSheetLayoutView="70" workbookViewId="0">
      <selection activeCell="E96" sqref="E96"/>
    </sheetView>
  </sheetViews>
  <sheetFormatPr defaultRowHeight="15" x14ac:dyDescent="0.25"/>
  <cols>
    <col min="1" max="1" width="31.140625" customWidth="1"/>
    <col min="2" max="2" width="21.42578125" customWidth="1"/>
    <col min="3" max="3" width="29" customWidth="1"/>
    <col min="4" max="4" width="24" customWidth="1"/>
    <col min="5" max="5" width="26.140625" customWidth="1"/>
    <col min="6" max="6" width="20.28515625" customWidth="1"/>
    <col min="7" max="7" width="22.42578125" customWidth="1"/>
  </cols>
  <sheetData>
    <row r="1" spans="1:8" ht="15.75" x14ac:dyDescent="0.25">
      <c r="A1" s="90"/>
      <c r="B1" s="90"/>
      <c r="C1" s="90"/>
      <c r="D1" s="90"/>
      <c r="E1" s="90"/>
      <c r="F1" s="90"/>
      <c r="G1" s="90"/>
      <c r="H1" s="90"/>
    </row>
    <row r="2" spans="1:8" ht="15.75" x14ac:dyDescent="0.25">
      <c r="A2" s="90"/>
      <c r="B2" s="90"/>
      <c r="C2" s="90"/>
      <c r="D2" s="90"/>
      <c r="E2" s="90"/>
      <c r="F2" s="90"/>
      <c r="G2" s="90"/>
      <c r="H2" s="90"/>
    </row>
    <row r="3" spans="1:8" ht="15.75" x14ac:dyDescent="0.25">
      <c r="A3" s="90"/>
      <c r="B3" s="90"/>
      <c r="C3" s="90"/>
      <c r="D3" s="90"/>
      <c r="E3" s="90"/>
      <c r="F3" s="90"/>
      <c r="G3" s="90"/>
      <c r="H3" s="90"/>
    </row>
    <row r="4" spans="1:8" ht="15.75" x14ac:dyDescent="0.25">
      <c r="A4" s="90"/>
      <c r="B4" s="90"/>
      <c r="C4" s="90"/>
      <c r="D4" s="90"/>
      <c r="E4" s="90"/>
      <c r="F4" s="90"/>
      <c r="G4" s="90"/>
      <c r="H4" s="90"/>
    </row>
    <row r="5" spans="1:8" ht="15.75" x14ac:dyDescent="0.25">
      <c r="A5" s="90"/>
      <c r="B5" s="90"/>
      <c r="C5" s="90"/>
      <c r="D5" s="90"/>
      <c r="E5" s="90"/>
      <c r="F5" s="90"/>
      <c r="G5" s="90"/>
      <c r="H5" s="90"/>
    </row>
    <row r="6" spans="1:8" ht="15.75" x14ac:dyDescent="0.25">
      <c r="A6" s="90"/>
      <c r="B6" s="90"/>
      <c r="C6" s="90"/>
      <c r="D6" s="90"/>
      <c r="E6" s="90"/>
      <c r="F6" s="90"/>
      <c r="G6" s="90"/>
      <c r="H6" s="90"/>
    </row>
    <row r="7" spans="1:8" ht="15.75" x14ac:dyDescent="0.25">
      <c r="A7" s="90"/>
      <c r="B7" s="90"/>
      <c r="C7" s="90"/>
      <c r="D7" s="90"/>
      <c r="E7" s="90"/>
      <c r="F7" s="90"/>
      <c r="G7" s="90"/>
      <c r="H7" s="90"/>
    </row>
    <row r="8" spans="1:8" ht="15.75" x14ac:dyDescent="0.25">
      <c r="A8" s="90"/>
      <c r="B8" s="90"/>
      <c r="C8" s="90"/>
      <c r="D8" s="90"/>
      <c r="E8" s="90"/>
      <c r="F8" s="90"/>
      <c r="G8" s="90"/>
      <c r="H8" s="90"/>
    </row>
    <row r="9" spans="1:8" ht="15.75" x14ac:dyDescent="0.25">
      <c r="A9" s="90"/>
      <c r="B9" s="90"/>
      <c r="C9" s="90"/>
      <c r="D9" s="90"/>
      <c r="E9" s="90"/>
      <c r="F9" s="90"/>
      <c r="G9" s="90"/>
      <c r="H9" s="90"/>
    </row>
    <row r="10" spans="1:8" ht="15.75" x14ac:dyDescent="0.25">
      <c r="A10" s="90"/>
      <c r="B10" s="90"/>
      <c r="C10" s="90"/>
      <c r="D10" s="90"/>
      <c r="E10" s="90"/>
      <c r="F10" s="90"/>
      <c r="G10" s="90"/>
      <c r="H10" s="90"/>
    </row>
    <row r="11" spans="1:8" ht="15.75" x14ac:dyDescent="0.25">
      <c r="A11" s="90"/>
      <c r="B11" s="90"/>
      <c r="C11" s="90"/>
      <c r="D11" s="90"/>
      <c r="E11" s="90"/>
      <c r="F11" s="90"/>
      <c r="G11" s="90"/>
      <c r="H11" s="90"/>
    </row>
    <row r="12" spans="1:8" ht="15.75" x14ac:dyDescent="0.25">
      <c r="A12" s="90" t="s">
        <v>65</v>
      </c>
      <c r="B12" s="90" t="s">
        <v>66</v>
      </c>
      <c r="C12" s="90" t="s">
        <v>67</v>
      </c>
      <c r="D12" s="90" t="s">
        <v>68</v>
      </c>
      <c r="E12" s="90"/>
      <c r="F12" s="90"/>
      <c r="G12" s="90"/>
      <c r="H12" s="90"/>
    </row>
    <row r="13" spans="1:8" ht="16.5" x14ac:dyDescent="0.3">
      <c r="A13" s="133" t="s">
        <v>0</v>
      </c>
      <c r="B13" s="133" t="s">
        <v>120</v>
      </c>
      <c r="C13" s="90"/>
      <c r="D13" s="90"/>
      <c r="E13" s="90"/>
      <c r="F13" s="90"/>
      <c r="G13" s="134"/>
      <c r="H13" s="90"/>
    </row>
    <row r="14" spans="1:8" ht="16.5" x14ac:dyDescent="0.3">
      <c r="A14" s="135" t="s">
        <v>3</v>
      </c>
      <c r="B14" s="135" t="s">
        <v>69</v>
      </c>
      <c r="C14" s="90"/>
      <c r="D14" s="90"/>
      <c r="E14" s="90"/>
      <c r="F14" s="90"/>
      <c r="G14" s="136"/>
      <c r="H14" s="90"/>
    </row>
    <row r="15" spans="1:8" ht="16.5" x14ac:dyDescent="0.3">
      <c r="A15" s="135" t="s">
        <v>4</v>
      </c>
      <c r="B15" s="137" t="s">
        <v>5</v>
      </c>
      <c r="C15" s="90"/>
      <c r="D15" s="90"/>
      <c r="E15" s="90"/>
      <c r="F15" s="90"/>
      <c r="G15" s="90"/>
      <c r="H15" s="90"/>
    </row>
    <row r="16" spans="1:8" ht="16.5" x14ac:dyDescent="0.3">
      <c r="A16" s="135" t="s">
        <v>6</v>
      </c>
      <c r="B16" s="138" t="s">
        <v>7</v>
      </c>
      <c r="C16" s="90"/>
      <c r="D16" s="90"/>
      <c r="E16" s="90"/>
      <c r="F16" s="90"/>
      <c r="G16" s="90"/>
      <c r="H16" s="90"/>
    </row>
    <row r="17" spans="1:8" ht="16.5" x14ac:dyDescent="0.3">
      <c r="A17" s="135" t="s">
        <v>8</v>
      </c>
      <c r="B17" s="90" t="s">
        <v>121</v>
      </c>
      <c r="C17" s="90"/>
      <c r="D17" s="90"/>
      <c r="E17" s="90"/>
      <c r="F17" s="90"/>
      <c r="G17" s="90"/>
      <c r="H17" s="90"/>
    </row>
    <row r="18" spans="1:8" ht="16.5" x14ac:dyDescent="0.3">
      <c r="A18" s="135" t="s">
        <v>10</v>
      </c>
      <c r="B18" s="139" t="s">
        <v>70</v>
      </c>
      <c r="C18" s="90"/>
      <c r="D18" s="90"/>
      <c r="E18" s="90"/>
      <c r="F18" s="90"/>
      <c r="G18" s="90"/>
      <c r="H18" s="90"/>
    </row>
    <row r="19" spans="1:8" ht="16.5" x14ac:dyDescent="0.3">
      <c r="A19" s="135" t="s">
        <v>11</v>
      </c>
      <c r="B19" s="139" t="s">
        <v>71</v>
      </c>
      <c r="C19" s="90"/>
      <c r="D19" s="90"/>
      <c r="E19" s="90"/>
      <c r="F19" s="90"/>
      <c r="G19" s="90"/>
      <c r="H19" s="90"/>
    </row>
    <row r="20" spans="1:8" ht="16.5" x14ac:dyDescent="0.3">
      <c r="A20" s="135"/>
      <c r="B20" s="139"/>
      <c r="C20" s="90"/>
      <c r="D20" s="90"/>
      <c r="E20" s="90"/>
      <c r="F20" s="90"/>
      <c r="G20" s="90"/>
      <c r="H20" s="90"/>
    </row>
    <row r="21" spans="1:8" ht="16.5" x14ac:dyDescent="0.3">
      <c r="A21" s="135"/>
      <c r="B21" s="90"/>
      <c r="C21" s="141"/>
      <c r="D21" s="135"/>
      <c r="E21" s="90"/>
      <c r="F21" s="90"/>
      <c r="G21" s="90"/>
      <c r="H21" s="90"/>
    </row>
    <row r="22" spans="1:8" ht="16.5" x14ac:dyDescent="0.3">
      <c r="A22" s="142"/>
      <c r="B22" s="143"/>
      <c r="C22" s="144"/>
      <c r="D22" s="145"/>
      <c r="E22" s="146" t="s">
        <v>73</v>
      </c>
      <c r="F22" s="90"/>
      <c r="G22" s="90"/>
      <c r="H22" s="90"/>
    </row>
    <row r="23" spans="1:8" ht="16.5" x14ac:dyDescent="0.3">
      <c r="A23" s="147" t="s">
        <v>12</v>
      </c>
      <c r="B23" s="148"/>
      <c r="C23" s="147" t="s">
        <v>74</v>
      </c>
      <c r="D23" s="148"/>
      <c r="E23" s="149" t="s">
        <v>122</v>
      </c>
      <c r="F23" s="90"/>
      <c r="G23" s="90"/>
      <c r="H23" s="90"/>
    </row>
    <row r="24" spans="1:8" ht="16.5" x14ac:dyDescent="0.3">
      <c r="A24" s="144" t="s">
        <v>72</v>
      </c>
      <c r="B24" s="150"/>
      <c r="C24" s="151" t="s">
        <v>75</v>
      </c>
      <c r="D24" s="152">
        <v>23.88</v>
      </c>
      <c r="E24" s="152">
        <f>D24*B26/100</f>
        <v>16.405560000000001</v>
      </c>
      <c r="F24" s="90"/>
      <c r="G24" s="90"/>
      <c r="H24" s="90"/>
    </row>
    <row r="25" spans="1:8" ht="16.5" x14ac:dyDescent="0.3">
      <c r="A25" s="153" t="s">
        <v>76</v>
      </c>
      <c r="B25" s="154" t="s">
        <v>77</v>
      </c>
      <c r="C25" s="90"/>
      <c r="D25" s="155"/>
      <c r="E25" s="155"/>
      <c r="F25" s="90"/>
      <c r="G25" s="90"/>
      <c r="H25" s="90"/>
    </row>
    <row r="26" spans="1:8" ht="16.5" x14ac:dyDescent="0.3">
      <c r="A26" s="153" t="s">
        <v>78</v>
      </c>
      <c r="B26" s="156">
        <v>68.7</v>
      </c>
      <c r="C26" s="157" t="s">
        <v>79</v>
      </c>
      <c r="D26" s="152">
        <v>23.65</v>
      </c>
      <c r="E26" s="152">
        <f>D26*B26/100</f>
        <v>16.24755</v>
      </c>
      <c r="F26" s="90"/>
      <c r="G26" s="90"/>
      <c r="H26" s="90"/>
    </row>
    <row r="27" spans="1:8" ht="16.5" x14ac:dyDescent="0.3">
      <c r="A27" s="158"/>
      <c r="B27" s="159"/>
      <c r="C27" s="160"/>
      <c r="D27" s="161"/>
      <c r="E27" s="161"/>
      <c r="F27" s="162"/>
      <c r="G27" s="162"/>
      <c r="H27" s="90"/>
    </row>
    <row r="28" spans="1:8" ht="16.5" x14ac:dyDescent="0.3">
      <c r="A28" s="153"/>
      <c r="B28" s="163"/>
      <c r="C28" s="90"/>
      <c r="D28" s="90"/>
      <c r="E28" s="162"/>
      <c r="F28" s="162"/>
      <c r="G28" s="162"/>
      <c r="H28" s="90"/>
    </row>
    <row r="29" spans="1:8" ht="16.5" x14ac:dyDescent="0.25">
      <c r="A29" s="164" t="s">
        <v>80</v>
      </c>
      <c r="B29" s="165">
        <v>57.84</v>
      </c>
      <c r="C29" s="162"/>
      <c r="D29" s="90"/>
      <c r="E29" s="90"/>
      <c r="F29" s="90"/>
      <c r="G29" s="90"/>
      <c r="H29" s="90"/>
    </row>
    <row r="30" spans="1:8" ht="16.5" x14ac:dyDescent="0.3">
      <c r="A30" s="166" t="s">
        <v>81</v>
      </c>
      <c r="B30" s="162">
        <f>B29*500/893.0755</f>
        <v>32.382480540559001</v>
      </c>
      <c r="C30" s="165"/>
      <c r="D30" s="90"/>
      <c r="E30" s="90"/>
      <c r="F30" s="90"/>
      <c r="G30" s="90"/>
      <c r="H30" s="90"/>
    </row>
    <row r="31" spans="1:8" ht="15.75" x14ac:dyDescent="0.25">
      <c r="A31" s="162"/>
      <c r="B31" s="162"/>
      <c r="C31" s="162"/>
      <c r="D31" s="90"/>
      <c r="E31" s="90"/>
      <c r="F31" s="90"/>
      <c r="G31" s="90"/>
      <c r="H31" s="90"/>
    </row>
    <row r="32" spans="1:8" ht="16.5" x14ac:dyDescent="0.25">
      <c r="A32" s="167" t="s">
        <v>82</v>
      </c>
      <c r="B32" s="168"/>
      <c r="C32" s="168"/>
      <c r="D32" s="168"/>
      <c r="E32" s="168"/>
      <c r="F32" s="168"/>
      <c r="G32" s="168"/>
      <c r="H32" s="90"/>
    </row>
    <row r="33" spans="1:8" ht="16.5" x14ac:dyDescent="0.25">
      <c r="A33" s="169" t="s">
        <v>83</v>
      </c>
      <c r="B33" s="170"/>
      <c r="C33" s="170"/>
      <c r="D33" s="170"/>
      <c r="E33" s="170"/>
      <c r="F33" s="170"/>
      <c r="G33" s="171"/>
      <c r="H33" s="90"/>
    </row>
    <row r="34" spans="1:8" ht="19.5" x14ac:dyDescent="0.25">
      <c r="A34" s="172" t="s">
        <v>84</v>
      </c>
      <c r="B34" s="173" t="s">
        <v>85</v>
      </c>
      <c r="C34" s="173" t="s">
        <v>86</v>
      </c>
      <c r="D34" s="173" t="s">
        <v>87</v>
      </c>
      <c r="E34" s="173" t="s">
        <v>88</v>
      </c>
      <c r="F34" s="173" t="s">
        <v>89</v>
      </c>
      <c r="G34" s="173" t="s">
        <v>90</v>
      </c>
      <c r="H34" s="90"/>
    </row>
    <row r="35" spans="1:8" ht="15.75" x14ac:dyDescent="0.25">
      <c r="A35" s="172">
        <v>1</v>
      </c>
      <c r="B35" s="174">
        <v>16.62</v>
      </c>
      <c r="C35" s="174">
        <v>18.579999999999998</v>
      </c>
      <c r="D35" s="174">
        <v>21.12</v>
      </c>
      <c r="E35" s="174">
        <v>16.52</v>
      </c>
      <c r="F35" s="174">
        <v>18.84</v>
      </c>
      <c r="G35" s="174">
        <v>21.12</v>
      </c>
      <c r="H35" s="90"/>
    </row>
    <row r="36" spans="1:8" ht="15.75" x14ac:dyDescent="0.25">
      <c r="A36" s="172">
        <v>2</v>
      </c>
      <c r="B36" s="174">
        <v>16.420000000000002</v>
      </c>
      <c r="C36" s="174">
        <v>18.48</v>
      </c>
      <c r="D36" s="174">
        <v>21.14</v>
      </c>
      <c r="E36" s="174">
        <v>16.48</v>
      </c>
      <c r="F36" s="174">
        <v>18.98</v>
      </c>
      <c r="G36" s="174">
        <v>21.18</v>
      </c>
      <c r="H36" s="90"/>
    </row>
    <row r="37" spans="1:8" ht="15.75" x14ac:dyDescent="0.25">
      <c r="A37" s="172">
        <v>3</v>
      </c>
      <c r="B37" s="174">
        <v>16.579999999999998</v>
      </c>
      <c r="C37" s="174">
        <v>18.559999999999999</v>
      </c>
      <c r="D37" s="174">
        <v>21.04</v>
      </c>
      <c r="E37" s="174">
        <v>16.600000000000001</v>
      </c>
      <c r="F37" s="174">
        <v>18.8</v>
      </c>
      <c r="G37" s="174">
        <v>21</v>
      </c>
      <c r="H37" s="90"/>
    </row>
    <row r="38" spans="1:8" ht="16.5" x14ac:dyDescent="0.25">
      <c r="A38" s="175" t="s">
        <v>37</v>
      </c>
      <c r="B38" s="176">
        <f t="shared" ref="B38:E38" si="0">AVERAGE(B35:B37)</f>
        <v>16.540000000000003</v>
      </c>
      <c r="C38" s="176">
        <f>AVERAGE(C35:C37)</f>
        <v>18.540000000000003</v>
      </c>
      <c r="D38" s="176">
        <f>AVERAGE(D35:D37)</f>
        <v>21.1</v>
      </c>
      <c r="E38" s="176">
        <f t="shared" si="0"/>
        <v>16.533333333333335</v>
      </c>
      <c r="F38" s="176">
        <f>AVERAGE(F35:F37)</f>
        <v>18.873333333333335</v>
      </c>
      <c r="G38" s="176">
        <f>AVERAGE(G35:G37)</f>
        <v>21.099999999999998</v>
      </c>
      <c r="H38" s="90"/>
    </row>
    <row r="39" spans="1:8" ht="16.5" x14ac:dyDescent="0.25">
      <c r="A39" s="177" t="s">
        <v>91</v>
      </c>
      <c r="B39" s="178"/>
      <c r="C39" s="178"/>
      <c r="D39" s="178"/>
      <c r="E39" s="178"/>
      <c r="F39" s="178"/>
      <c r="G39" s="179"/>
      <c r="H39" s="90"/>
    </row>
    <row r="40" spans="1:8" ht="19.5" x14ac:dyDescent="0.25">
      <c r="A40" s="172" t="s">
        <v>84</v>
      </c>
      <c r="B40" s="173" t="s">
        <v>85</v>
      </c>
      <c r="C40" s="173" t="s">
        <v>86</v>
      </c>
      <c r="D40" s="173" t="s">
        <v>87</v>
      </c>
      <c r="E40" s="173" t="s">
        <v>88</v>
      </c>
      <c r="F40" s="173" t="s">
        <v>89</v>
      </c>
      <c r="G40" s="173" t="s">
        <v>90</v>
      </c>
      <c r="H40" s="90"/>
    </row>
    <row r="41" spans="1:8" ht="15.75" x14ac:dyDescent="0.25">
      <c r="A41" s="172">
        <v>1</v>
      </c>
      <c r="B41" s="174">
        <v>16.52</v>
      </c>
      <c r="C41" s="174">
        <v>18.48</v>
      </c>
      <c r="D41" s="174">
        <v>21.08</v>
      </c>
      <c r="E41" s="174">
        <v>16.72</v>
      </c>
      <c r="F41" s="174">
        <v>18.98</v>
      </c>
      <c r="G41" s="174">
        <v>21.18</v>
      </c>
      <c r="H41" s="90"/>
    </row>
    <row r="42" spans="1:8" ht="15.75" x14ac:dyDescent="0.25">
      <c r="A42" s="172">
        <v>2</v>
      </c>
      <c r="B42" s="174">
        <v>16.34</v>
      </c>
      <c r="C42" s="174">
        <v>18.5</v>
      </c>
      <c r="D42" s="174">
        <v>21.02</v>
      </c>
      <c r="E42" s="174">
        <v>16.579999999999998</v>
      </c>
      <c r="F42" s="174">
        <v>18.88</v>
      </c>
      <c r="G42" s="174">
        <v>21.06</v>
      </c>
      <c r="H42" s="90"/>
    </row>
    <row r="43" spans="1:8" ht="15.75" x14ac:dyDescent="0.25">
      <c r="A43" s="172">
        <v>3</v>
      </c>
      <c r="B43" s="174">
        <v>16.52</v>
      </c>
      <c r="C43" s="174">
        <v>18.68</v>
      </c>
      <c r="D43" s="174">
        <v>21.06</v>
      </c>
      <c r="E43" s="174">
        <v>16.600000000000001</v>
      </c>
      <c r="F43" s="174">
        <v>18.86</v>
      </c>
      <c r="G43" s="174">
        <v>21.12</v>
      </c>
      <c r="H43" s="90"/>
    </row>
    <row r="44" spans="1:8" ht="16.5" x14ac:dyDescent="0.25">
      <c r="A44" s="180" t="s">
        <v>37</v>
      </c>
      <c r="B44" s="181">
        <f t="shared" ref="B44:G44" si="1">AVERAGE(B41:B43)</f>
        <v>16.459999999999997</v>
      </c>
      <c r="C44" s="181">
        <f t="shared" si="1"/>
        <v>18.553333333333335</v>
      </c>
      <c r="D44" s="181">
        <f t="shared" si="1"/>
        <v>21.053333333333331</v>
      </c>
      <c r="E44" s="181">
        <f t="shared" si="1"/>
        <v>16.633333333333333</v>
      </c>
      <c r="F44" s="181">
        <f t="shared" si="1"/>
        <v>18.906666666666666</v>
      </c>
      <c r="G44" s="176">
        <f t="shared" si="1"/>
        <v>21.12</v>
      </c>
      <c r="H44" s="90"/>
    </row>
    <row r="45" spans="1:8" ht="15.75" x14ac:dyDescent="0.25">
      <c r="A45" s="90"/>
      <c r="B45" s="90"/>
      <c r="C45" s="90"/>
      <c r="D45" s="90"/>
      <c r="E45" s="90"/>
      <c r="F45" s="90"/>
      <c r="G45" s="90"/>
      <c r="H45" s="90"/>
    </row>
    <row r="46" spans="1:8" ht="15.75" x14ac:dyDescent="0.25">
      <c r="A46" s="162" t="s">
        <v>92</v>
      </c>
      <c r="B46" s="162"/>
      <c r="C46" s="162"/>
      <c r="D46" s="162"/>
      <c r="E46" s="162"/>
      <c r="F46" s="162"/>
      <c r="G46" s="90"/>
      <c r="H46" s="90"/>
    </row>
    <row r="47" spans="1:8" ht="16.5" x14ac:dyDescent="0.25">
      <c r="A47" s="162" t="s">
        <v>93</v>
      </c>
      <c r="B47" s="182">
        <f>$E$24/25*5/25</f>
        <v>0.13124448</v>
      </c>
      <c r="C47" s="162" t="s">
        <v>94</v>
      </c>
      <c r="D47" s="182">
        <f>$E$26/25*5/25</f>
        <v>0.1299804</v>
      </c>
      <c r="E47" s="162"/>
      <c r="F47" s="162"/>
      <c r="G47" s="90"/>
      <c r="H47" s="90"/>
    </row>
    <row r="48" spans="1:8" ht="15.75" x14ac:dyDescent="0.25">
      <c r="A48" s="162"/>
      <c r="B48" s="183"/>
      <c r="C48" s="162"/>
      <c r="D48" s="183"/>
      <c r="E48" s="162"/>
      <c r="F48" s="162"/>
      <c r="G48" s="90"/>
      <c r="H48" s="90"/>
    </row>
    <row r="49" spans="1:8" ht="15.75" x14ac:dyDescent="0.25">
      <c r="A49" s="162" t="s">
        <v>95</v>
      </c>
      <c r="B49" s="162"/>
      <c r="C49" s="162"/>
      <c r="D49" s="184"/>
      <c r="E49" s="184"/>
      <c r="F49" s="185"/>
      <c r="G49" s="90"/>
      <c r="H49" s="90"/>
    </row>
    <row r="50" spans="1:8" ht="16.5" x14ac:dyDescent="0.25">
      <c r="A50" s="162" t="s">
        <v>96</v>
      </c>
      <c r="B50" s="182">
        <f>$B$30/50*5/25</f>
        <v>0.12952992216223599</v>
      </c>
      <c r="C50" s="162"/>
      <c r="D50" s="184"/>
      <c r="E50" s="186"/>
      <c r="F50" s="162"/>
      <c r="G50" s="90"/>
      <c r="H50" s="90"/>
    </row>
    <row r="51" spans="1:8" ht="15.75" x14ac:dyDescent="0.25">
      <c r="A51" s="162"/>
      <c r="B51" s="183"/>
      <c r="C51" s="162"/>
      <c r="D51" s="162"/>
      <c r="E51" s="162"/>
      <c r="F51" s="162"/>
      <c r="G51" s="90"/>
      <c r="H51" s="90"/>
    </row>
    <row r="52" spans="1:8" ht="16.5" x14ac:dyDescent="0.25">
      <c r="A52" s="187" t="s">
        <v>97</v>
      </c>
      <c r="B52" s="187"/>
      <c r="C52" s="187" t="s">
        <v>83</v>
      </c>
      <c r="D52" s="187"/>
      <c r="E52" s="187" t="s">
        <v>98</v>
      </c>
      <c r="F52" s="187"/>
      <c r="G52" s="90"/>
      <c r="H52" s="90"/>
    </row>
    <row r="53" spans="1:8" ht="18.75" x14ac:dyDescent="0.25">
      <c r="A53" s="188" t="s">
        <v>99</v>
      </c>
      <c r="B53" s="188"/>
      <c r="C53" s="189">
        <f>1/4*((D38+G38)-(B38+E38))</f>
        <v>2.2816666666666663</v>
      </c>
      <c r="D53" s="189"/>
      <c r="E53" s="189">
        <f>1/4*((D44+G44)-(E44+B44))</f>
        <v>2.2699999999999996</v>
      </c>
      <c r="F53" s="189"/>
      <c r="G53" s="90"/>
      <c r="H53" s="90"/>
    </row>
    <row r="54" spans="1:8" ht="18.75" x14ac:dyDescent="0.25">
      <c r="A54" s="188" t="s">
        <v>100</v>
      </c>
      <c r="B54" s="188"/>
      <c r="C54" s="189">
        <f>1/3*((E38+F38+G38)-(B38+C38+D38))</f>
        <v>0.10888888888888459</v>
      </c>
      <c r="D54" s="189"/>
      <c r="E54" s="189">
        <f>1/3*((E44+F44+G44)-(B44+C44+D44))</f>
        <v>0.19777777777777789</v>
      </c>
      <c r="F54" s="189"/>
      <c r="G54" s="90"/>
      <c r="H54" s="90"/>
    </row>
    <row r="55" spans="1:8" ht="15.75" x14ac:dyDescent="0.25">
      <c r="A55" s="188" t="s">
        <v>101</v>
      </c>
      <c r="B55" s="188"/>
      <c r="C55" s="189">
        <f>C53/LOG10(2)</f>
        <v>7.5795326031679968</v>
      </c>
      <c r="D55" s="189"/>
      <c r="E55" s="189">
        <f>E53/LOG10(2)</f>
        <v>7.5407767753943107</v>
      </c>
      <c r="F55" s="189"/>
      <c r="G55" s="90"/>
      <c r="H55" s="90"/>
    </row>
    <row r="56" spans="1:8" ht="15.75" x14ac:dyDescent="0.25">
      <c r="A56" s="188" t="s">
        <v>102</v>
      </c>
      <c r="B56" s="188"/>
      <c r="C56" s="189">
        <f>C54/C55</f>
        <v>1.4366174616542002E-2</v>
      </c>
      <c r="D56" s="189"/>
      <c r="E56" s="189">
        <f>E54/E55</f>
        <v>2.6227772505231863E-2</v>
      </c>
      <c r="F56" s="189"/>
      <c r="G56" s="90"/>
      <c r="H56" s="90"/>
    </row>
    <row r="57" spans="1:8" ht="15.75" x14ac:dyDescent="0.25">
      <c r="A57" s="188" t="s">
        <v>103</v>
      </c>
      <c r="B57" s="188"/>
      <c r="C57" s="188">
        <f>POWER(10,C56)</f>
        <v>1.033632543893291</v>
      </c>
      <c r="D57" s="188"/>
      <c r="E57" s="188">
        <f>POWER(10,E56)</f>
        <v>1.0622525260124731</v>
      </c>
      <c r="F57" s="188"/>
      <c r="G57" s="90"/>
      <c r="H57" s="90"/>
    </row>
    <row r="58" spans="1:8" ht="16.5" x14ac:dyDescent="0.25">
      <c r="A58" s="190" t="s">
        <v>104</v>
      </c>
      <c r="B58" s="190"/>
      <c r="C58" s="191">
        <f>C57*B47/B50</f>
        <v>1.047314500540192</v>
      </c>
      <c r="D58" s="191"/>
      <c r="E58" s="191">
        <f>E57*D47/B50</f>
        <v>1.0659468169769817</v>
      </c>
      <c r="F58" s="191"/>
      <c r="G58" s="90"/>
      <c r="H58" s="90"/>
    </row>
    <row r="59" spans="1:8" ht="15.75" x14ac:dyDescent="0.25">
      <c r="A59" s="90"/>
      <c r="B59" s="162"/>
      <c r="C59" s="162"/>
      <c r="D59" s="162"/>
      <c r="E59" s="162"/>
      <c r="F59" s="162"/>
      <c r="G59" s="90"/>
      <c r="H59" s="90"/>
    </row>
    <row r="60" spans="1:8" ht="16.5" x14ac:dyDescent="0.25">
      <c r="A60" s="164" t="s">
        <v>105</v>
      </c>
      <c r="C60" s="165">
        <v>57.24</v>
      </c>
      <c r="D60" s="90"/>
      <c r="E60" s="90"/>
      <c r="F60" s="90"/>
      <c r="G60" s="90"/>
      <c r="H60" s="90"/>
    </row>
    <row r="61" spans="1:8" ht="16.5" x14ac:dyDescent="0.3">
      <c r="A61" s="166" t="s">
        <v>106</v>
      </c>
      <c r="B61" s="162"/>
      <c r="C61" s="162">
        <f>C60*500/893.0755</f>
        <v>32.046562692627887</v>
      </c>
      <c r="D61" s="90"/>
      <c r="E61" s="90"/>
      <c r="F61" s="90"/>
      <c r="G61" s="90"/>
      <c r="H61" s="90"/>
    </row>
    <row r="62" spans="1:8" ht="15.75" x14ac:dyDescent="0.25">
      <c r="A62" s="162"/>
      <c r="B62" s="162"/>
      <c r="C62" s="162"/>
      <c r="D62" s="90"/>
      <c r="E62" s="90"/>
      <c r="F62" s="90"/>
      <c r="G62" s="90"/>
      <c r="H62" s="90"/>
    </row>
    <row r="63" spans="1:8" ht="16.5" x14ac:dyDescent="0.25">
      <c r="A63" s="167" t="s">
        <v>82</v>
      </c>
      <c r="B63" s="168"/>
      <c r="C63" s="168"/>
      <c r="D63" s="168"/>
      <c r="E63" s="168"/>
      <c r="F63" s="168"/>
      <c r="G63" s="168"/>
      <c r="H63" s="90"/>
    </row>
    <row r="64" spans="1:8" ht="16.5" x14ac:dyDescent="0.25">
      <c r="A64" s="169" t="s">
        <v>107</v>
      </c>
      <c r="B64" s="170"/>
      <c r="C64" s="170"/>
      <c r="D64" s="170"/>
      <c r="E64" s="170"/>
      <c r="F64" s="170"/>
      <c r="G64" s="171"/>
      <c r="H64" s="90"/>
    </row>
    <row r="65" spans="1:8" ht="19.5" x14ac:dyDescent="0.25">
      <c r="A65" s="172" t="s">
        <v>84</v>
      </c>
      <c r="B65" s="173" t="s">
        <v>85</v>
      </c>
      <c r="C65" s="173" t="s">
        <v>86</v>
      </c>
      <c r="D65" s="173" t="s">
        <v>87</v>
      </c>
      <c r="E65" s="173" t="s">
        <v>88</v>
      </c>
      <c r="F65" s="173" t="s">
        <v>89</v>
      </c>
      <c r="G65" s="173" t="s">
        <v>90</v>
      </c>
      <c r="H65" s="90"/>
    </row>
    <row r="66" spans="1:8" ht="15.75" x14ac:dyDescent="0.25">
      <c r="A66" s="172">
        <v>1</v>
      </c>
      <c r="B66" s="174">
        <v>16.62</v>
      </c>
      <c r="C66" s="174">
        <v>18.52</v>
      </c>
      <c r="D66" s="174">
        <v>21.12</v>
      </c>
      <c r="E66" s="174">
        <v>16.559999999999999</v>
      </c>
      <c r="F66" s="174">
        <v>18.84</v>
      </c>
      <c r="G66" s="174">
        <v>21.2</v>
      </c>
      <c r="H66" s="90"/>
    </row>
    <row r="67" spans="1:8" ht="15.75" x14ac:dyDescent="0.25">
      <c r="A67" s="172">
        <v>2</v>
      </c>
      <c r="B67" s="174">
        <v>16.52</v>
      </c>
      <c r="C67" s="174">
        <v>18.68</v>
      </c>
      <c r="D67" s="174">
        <v>21.02</v>
      </c>
      <c r="E67" s="174">
        <v>16.600000000000001</v>
      </c>
      <c r="F67" s="174">
        <v>18.920000000000002</v>
      </c>
      <c r="G67" s="174">
        <v>21.08</v>
      </c>
      <c r="H67" s="90"/>
    </row>
    <row r="68" spans="1:8" ht="15.75" x14ac:dyDescent="0.25">
      <c r="A68" s="172">
        <v>3</v>
      </c>
      <c r="B68" s="174">
        <v>16.64</v>
      </c>
      <c r="C68" s="174">
        <v>18.8</v>
      </c>
      <c r="D68" s="174">
        <v>21.1</v>
      </c>
      <c r="E68" s="174">
        <v>16.579999999999998</v>
      </c>
      <c r="F68" s="174">
        <v>18.88</v>
      </c>
      <c r="G68" s="174">
        <v>21.1</v>
      </c>
      <c r="H68" s="90"/>
    </row>
    <row r="69" spans="1:8" ht="16.5" x14ac:dyDescent="0.25">
      <c r="A69" s="175" t="s">
        <v>37</v>
      </c>
      <c r="B69" s="176">
        <f t="shared" ref="B69:G69" si="2">AVERAGE(B66:B68)</f>
        <v>16.593333333333334</v>
      </c>
      <c r="C69" s="176">
        <f t="shared" si="2"/>
        <v>18.666666666666668</v>
      </c>
      <c r="D69" s="176">
        <f>AVERAGE(D66:D68)</f>
        <v>21.080000000000002</v>
      </c>
      <c r="E69" s="176">
        <f>AVERAGE(E66:E68)</f>
        <v>16.579999999999998</v>
      </c>
      <c r="F69" s="176">
        <f t="shared" si="2"/>
        <v>18.88</v>
      </c>
      <c r="G69" s="176">
        <f t="shared" si="2"/>
        <v>21.126666666666669</v>
      </c>
      <c r="H69" s="90"/>
    </row>
    <row r="70" spans="1:8" ht="16.5" x14ac:dyDescent="0.25">
      <c r="A70" s="177" t="s">
        <v>108</v>
      </c>
      <c r="B70" s="178"/>
      <c r="C70" s="178"/>
      <c r="D70" s="178"/>
      <c r="E70" s="178"/>
      <c r="F70" s="178"/>
      <c r="G70" s="179"/>
      <c r="H70" s="90"/>
    </row>
    <row r="71" spans="1:8" ht="19.5" x14ac:dyDescent="0.25">
      <c r="A71" s="192" t="s">
        <v>84</v>
      </c>
      <c r="B71" s="173" t="s">
        <v>85</v>
      </c>
      <c r="C71" s="173" t="s">
        <v>86</v>
      </c>
      <c r="D71" s="173" t="s">
        <v>87</v>
      </c>
      <c r="E71" s="173" t="s">
        <v>88</v>
      </c>
      <c r="F71" s="173" t="s">
        <v>89</v>
      </c>
      <c r="G71" s="173" t="s">
        <v>90</v>
      </c>
      <c r="H71" s="90"/>
    </row>
    <row r="72" spans="1:8" ht="15.75" x14ac:dyDescent="0.25">
      <c r="A72" s="172">
        <v>1</v>
      </c>
      <c r="B72" s="174">
        <v>16.48</v>
      </c>
      <c r="C72" s="174">
        <v>18.739999999999998</v>
      </c>
      <c r="D72" s="174">
        <v>21.12</v>
      </c>
      <c r="E72" s="174">
        <v>16.66</v>
      </c>
      <c r="F72" s="174">
        <v>18.899999999999999</v>
      </c>
      <c r="G72" s="174">
        <v>20.98</v>
      </c>
      <c r="H72" s="90"/>
    </row>
    <row r="73" spans="1:8" ht="15.75" x14ac:dyDescent="0.25">
      <c r="A73" s="172">
        <v>2</v>
      </c>
      <c r="B73" s="174">
        <v>16.440000000000001</v>
      </c>
      <c r="C73" s="174">
        <v>18.62</v>
      </c>
      <c r="D73" s="174">
        <v>21.18</v>
      </c>
      <c r="E73" s="174">
        <v>16.62</v>
      </c>
      <c r="F73" s="174">
        <v>18.84</v>
      </c>
      <c r="G73" s="174">
        <v>21.02</v>
      </c>
      <c r="H73" s="90"/>
    </row>
    <row r="74" spans="1:8" ht="15.75" x14ac:dyDescent="0.25">
      <c r="A74" s="172">
        <v>3</v>
      </c>
      <c r="B74" s="174">
        <v>16.5</v>
      </c>
      <c r="C74" s="174">
        <v>18.78</v>
      </c>
      <c r="D74" s="174">
        <v>21.02</v>
      </c>
      <c r="E74" s="174">
        <v>16.7</v>
      </c>
      <c r="F74" s="174">
        <v>18.82</v>
      </c>
      <c r="G74" s="174">
        <v>21.14</v>
      </c>
      <c r="H74" s="90"/>
    </row>
    <row r="75" spans="1:8" ht="16.5" x14ac:dyDescent="0.25">
      <c r="A75" s="180" t="s">
        <v>37</v>
      </c>
      <c r="B75" s="181">
        <f>AVERAGE(B72:B74)</f>
        <v>16.473333333333333</v>
      </c>
      <c r="C75" s="181">
        <f t="shared" ref="C75:F75" si="3">AVERAGE(C72:C74)</f>
        <v>18.713333333333335</v>
      </c>
      <c r="D75" s="181">
        <f t="shared" si="3"/>
        <v>21.106666666666666</v>
      </c>
      <c r="E75" s="181">
        <f t="shared" si="3"/>
        <v>16.66</v>
      </c>
      <c r="F75" s="181">
        <f t="shared" si="3"/>
        <v>18.853333333333332</v>
      </c>
      <c r="G75" s="181">
        <f>AVERAGE(G72:G74)</f>
        <v>21.046666666666667</v>
      </c>
      <c r="H75" s="90"/>
    </row>
    <row r="76" spans="1:8" ht="15.75" x14ac:dyDescent="0.25">
      <c r="A76" s="90"/>
      <c r="B76" s="90"/>
      <c r="C76" s="90"/>
      <c r="D76" s="90"/>
      <c r="E76" s="90"/>
      <c r="F76" s="90"/>
      <c r="G76" s="90"/>
      <c r="H76" s="90"/>
    </row>
    <row r="77" spans="1:8" ht="15.75" x14ac:dyDescent="0.25">
      <c r="A77" s="90"/>
      <c r="B77" s="90"/>
      <c r="C77" s="90"/>
      <c r="D77" s="90"/>
      <c r="E77" s="90"/>
      <c r="F77" s="90"/>
      <c r="G77" s="90"/>
      <c r="H77" s="90"/>
    </row>
    <row r="78" spans="1:8" ht="15.75" x14ac:dyDescent="0.25">
      <c r="A78" s="90"/>
      <c r="B78" s="90"/>
      <c r="C78" s="90"/>
      <c r="D78" s="90"/>
      <c r="E78" s="90"/>
      <c r="F78" s="90"/>
      <c r="G78" s="90"/>
      <c r="H78" s="90"/>
    </row>
    <row r="79" spans="1:8" ht="15.75" x14ac:dyDescent="0.25">
      <c r="A79" s="162" t="s">
        <v>109</v>
      </c>
      <c r="B79" s="162"/>
      <c r="C79" s="162"/>
      <c r="D79" s="162"/>
      <c r="E79" s="162"/>
      <c r="F79" s="162"/>
      <c r="G79" s="90"/>
      <c r="H79" s="90"/>
    </row>
    <row r="80" spans="1:8" ht="16.5" x14ac:dyDescent="0.25">
      <c r="A80" s="162" t="s">
        <v>93</v>
      </c>
      <c r="B80" s="182">
        <f>$E$24/25*5/25</f>
        <v>0.13124448</v>
      </c>
      <c r="C80" s="162" t="s">
        <v>94</v>
      </c>
      <c r="D80" s="182">
        <f>$E$26/25*5/25</f>
        <v>0.1299804</v>
      </c>
      <c r="E80" s="162"/>
      <c r="F80" s="162"/>
      <c r="G80" s="90"/>
      <c r="H80" s="90"/>
    </row>
    <row r="81" spans="1:8" ht="15.75" x14ac:dyDescent="0.25">
      <c r="A81" s="162"/>
      <c r="B81" s="183"/>
      <c r="C81" s="162"/>
      <c r="D81" s="183"/>
      <c r="E81" s="162"/>
      <c r="F81" s="162"/>
      <c r="G81" s="90"/>
      <c r="H81" s="90"/>
    </row>
    <row r="82" spans="1:8" ht="15.75" x14ac:dyDescent="0.25">
      <c r="A82" s="162" t="s">
        <v>95</v>
      </c>
      <c r="B82" s="162"/>
      <c r="C82" s="162"/>
      <c r="D82" s="184"/>
      <c r="E82" s="184"/>
      <c r="F82" s="185"/>
      <c r="G82" s="90"/>
      <c r="H82" s="90"/>
    </row>
    <row r="83" spans="1:8" ht="16.5" x14ac:dyDescent="0.25">
      <c r="A83" s="162" t="s">
        <v>96</v>
      </c>
      <c r="B83" s="182">
        <f>$C$61/50*5/25</f>
        <v>0.12818625077051155</v>
      </c>
      <c r="C83" s="162"/>
      <c r="D83" s="184"/>
      <c r="E83" s="186"/>
      <c r="F83" s="162"/>
      <c r="G83" s="90"/>
      <c r="H83" s="90"/>
    </row>
    <row r="84" spans="1:8" ht="15.75" x14ac:dyDescent="0.25">
      <c r="A84" s="162"/>
      <c r="B84" s="183"/>
      <c r="C84" s="162"/>
      <c r="D84" s="162"/>
      <c r="E84" s="162"/>
      <c r="F84" s="162"/>
      <c r="G84" s="90"/>
      <c r="H84" s="193"/>
    </row>
    <row r="85" spans="1:8" ht="16.5" x14ac:dyDescent="0.25">
      <c r="A85" s="187" t="s">
        <v>97</v>
      </c>
      <c r="B85" s="187"/>
      <c r="C85" s="187" t="s">
        <v>107</v>
      </c>
      <c r="D85" s="187"/>
      <c r="E85" s="187" t="s">
        <v>108</v>
      </c>
      <c r="F85" s="187"/>
      <c r="G85" s="90"/>
      <c r="H85" s="194"/>
    </row>
    <row r="86" spans="1:8" ht="18.75" x14ac:dyDescent="0.25">
      <c r="A86" s="188" t="s">
        <v>99</v>
      </c>
      <c r="B86" s="188"/>
      <c r="C86" s="189">
        <f>1/4*((D69+G69)-(B69+E69))</f>
        <v>2.2583333333333346</v>
      </c>
      <c r="D86" s="189"/>
      <c r="E86" s="189">
        <f>1/4*((D75+G75)-(E75+B75))</f>
        <v>2.2550000000000008</v>
      </c>
      <c r="F86" s="189"/>
      <c r="G86" s="90"/>
      <c r="H86" s="194"/>
    </row>
    <row r="87" spans="1:8" ht="18.75" x14ac:dyDescent="0.25">
      <c r="A87" s="188" t="s">
        <v>100</v>
      </c>
      <c r="B87" s="188"/>
      <c r="C87" s="189">
        <f>1/3*((E69+F69+G69)-(B69+C69+D69))</f>
        <v>8.2222222222218491E-2</v>
      </c>
      <c r="D87" s="189"/>
      <c r="E87" s="189">
        <f>1/3*((E75+F75+G75)-(B75+C75+D75))</f>
        <v>8.8888888888888573E-2</v>
      </c>
      <c r="F87" s="189"/>
      <c r="G87" s="90"/>
      <c r="H87" s="194"/>
    </row>
    <row r="88" spans="1:8" ht="15.75" x14ac:dyDescent="0.25">
      <c r="A88" s="188" t="s">
        <v>101</v>
      </c>
      <c r="B88" s="188"/>
      <c r="C88" s="189">
        <f>C86/LOG10(2)</f>
        <v>7.5020209476206308</v>
      </c>
      <c r="D88" s="189"/>
      <c r="E88" s="189">
        <f>E86/LOG10(2)</f>
        <v>7.4909478539710044</v>
      </c>
      <c r="F88" s="189"/>
      <c r="G88" s="90"/>
      <c r="H88" s="90"/>
    </row>
    <row r="89" spans="1:8" ht="15.75" x14ac:dyDescent="0.25">
      <c r="A89" s="188" t="s">
        <v>102</v>
      </c>
      <c r="B89" s="188"/>
      <c r="C89" s="189">
        <f>C87/C88</f>
        <v>1.0960009682230546E-2</v>
      </c>
      <c r="D89" s="189"/>
      <c r="E89" s="189">
        <f>E87/E88</f>
        <v>1.1866173763546884E-2</v>
      </c>
      <c r="F89" s="189"/>
      <c r="G89" s="90"/>
      <c r="H89" s="90"/>
    </row>
    <row r="90" spans="1:8" ht="15.75" x14ac:dyDescent="0.25">
      <c r="A90" s="188" t="s">
        <v>103</v>
      </c>
      <c r="B90" s="188"/>
      <c r="C90" s="188">
        <f>POWER(10,C89)</f>
        <v>1.0255574874320983</v>
      </c>
      <c r="D90" s="188"/>
      <c r="E90" s="188">
        <f>POWER(10,E89)</f>
        <v>1.0276995675130278</v>
      </c>
      <c r="F90" s="188"/>
      <c r="G90" s="90"/>
      <c r="H90" s="90"/>
    </row>
    <row r="91" spans="1:8" ht="16.5" x14ac:dyDescent="0.25">
      <c r="A91" s="190" t="s">
        <v>104</v>
      </c>
      <c r="B91" s="190"/>
      <c r="C91" s="191">
        <f>C90*B80/B83</f>
        <v>1.0500249312159138</v>
      </c>
      <c r="D91" s="191"/>
      <c r="E91" s="191">
        <f>E90*D80/B83</f>
        <v>1.0420836873083723</v>
      </c>
      <c r="F91" s="191"/>
      <c r="G91" s="90"/>
      <c r="H91" s="90"/>
    </row>
    <row r="92" spans="1:8" ht="15.75" x14ac:dyDescent="0.25">
      <c r="A92" s="90"/>
      <c r="B92" s="162"/>
      <c r="C92" s="162"/>
      <c r="D92" s="162"/>
      <c r="E92" s="162"/>
      <c r="F92" s="162"/>
      <c r="G92" s="90"/>
      <c r="H92" s="90"/>
    </row>
    <row r="93" spans="1:8" ht="16.5" x14ac:dyDescent="0.25">
      <c r="A93" s="164" t="s">
        <v>110</v>
      </c>
      <c r="C93" s="165">
        <v>57.13</v>
      </c>
      <c r="D93" s="90"/>
      <c r="E93" s="90"/>
      <c r="F93" s="90"/>
      <c r="G93" s="90"/>
      <c r="H93" s="90"/>
    </row>
    <row r="94" spans="1:8" ht="16.5" x14ac:dyDescent="0.3">
      <c r="A94" s="166" t="s">
        <v>81</v>
      </c>
      <c r="B94" s="162"/>
      <c r="C94" s="162">
        <f>C93*500/893.0755</f>
        <v>31.984977753840521</v>
      </c>
      <c r="D94" s="90"/>
      <c r="E94" s="90"/>
      <c r="F94" s="90"/>
      <c r="G94" s="90"/>
      <c r="H94" s="90"/>
    </row>
    <row r="95" spans="1:8" ht="15.75" x14ac:dyDescent="0.25">
      <c r="A95" s="162"/>
      <c r="B95" s="162"/>
      <c r="C95" s="162"/>
      <c r="D95" s="90"/>
      <c r="E95" s="90"/>
      <c r="F95" s="90"/>
      <c r="G95" s="90"/>
      <c r="H95" s="90"/>
    </row>
    <row r="96" spans="1:8" ht="16.5" x14ac:dyDescent="0.25">
      <c r="A96" s="167" t="s">
        <v>82</v>
      </c>
      <c r="B96" s="168"/>
      <c r="C96" s="168"/>
      <c r="D96" s="168"/>
      <c r="E96" s="168"/>
      <c r="F96" s="168"/>
      <c r="G96" s="168"/>
      <c r="H96" s="90"/>
    </row>
    <row r="97" spans="1:8" ht="16.5" x14ac:dyDescent="0.25">
      <c r="A97" s="169" t="s">
        <v>111</v>
      </c>
      <c r="B97" s="170"/>
      <c r="C97" s="170"/>
      <c r="D97" s="170"/>
      <c r="E97" s="170"/>
      <c r="F97" s="170"/>
      <c r="G97" s="171"/>
      <c r="H97" s="90"/>
    </row>
    <row r="98" spans="1:8" ht="19.5" x14ac:dyDescent="0.25">
      <c r="A98" s="172" t="s">
        <v>84</v>
      </c>
      <c r="B98" s="173" t="s">
        <v>85</v>
      </c>
      <c r="C98" s="173" t="s">
        <v>86</v>
      </c>
      <c r="D98" s="173" t="s">
        <v>87</v>
      </c>
      <c r="E98" s="173" t="s">
        <v>88</v>
      </c>
      <c r="F98" s="173" t="s">
        <v>89</v>
      </c>
      <c r="G98" s="173" t="s">
        <v>90</v>
      </c>
      <c r="H98" s="90"/>
    </row>
    <row r="99" spans="1:8" ht="15.75" x14ac:dyDescent="0.25">
      <c r="A99" s="172">
        <v>1</v>
      </c>
      <c r="B99" s="174">
        <v>16.399999999999999</v>
      </c>
      <c r="C99" s="174">
        <v>18.440000000000001</v>
      </c>
      <c r="D99" s="174">
        <v>21.14</v>
      </c>
      <c r="E99" s="174">
        <v>16.54</v>
      </c>
      <c r="F99" s="174">
        <v>18.760000000000002</v>
      </c>
      <c r="G99" s="174">
        <v>20.9</v>
      </c>
      <c r="H99" s="90"/>
    </row>
    <row r="100" spans="1:8" ht="15.75" x14ac:dyDescent="0.25">
      <c r="A100" s="172">
        <v>2</v>
      </c>
      <c r="B100" s="174">
        <v>16.559999999999999</v>
      </c>
      <c r="C100" s="174">
        <v>18.940000000000001</v>
      </c>
      <c r="D100" s="174">
        <v>21.18</v>
      </c>
      <c r="E100" s="174">
        <v>16.600000000000001</v>
      </c>
      <c r="F100" s="174">
        <v>18.62</v>
      </c>
      <c r="G100" s="174">
        <v>20.98</v>
      </c>
      <c r="H100" s="90"/>
    </row>
    <row r="101" spans="1:8" ht="15.75" x14ac:dyDescent="0.25">
      <c r="A101" s="172">
        <v>3</v>
      </c>
      <c r="B101" s="174">
        <v>16.600000000000001</v>
      </c>
      <c r="C101" s="174">
        <v>18.68</v>
      </c>
      <c r="D101" s="174">
        <v>21.06</v>
      </c>
      <c r="E101" s="174">
        <v>16.72</v>
      </c>
      <c r="F101" s="174">
        <v>18.84</v>
      </c>
      <c r="G101" s="174">
        <v>20.94</v>
      </c>
      <c r="H101" s="90"/>
    </row>
    <row r="102" spans="1:8" ht="16.5" x14ac:dyDescent="0.25">
      <c r="A102" s="175" t="s">
        <v>37</v>
      </c>
      <c r="B102" s="176">
        <f>AVERAGE(B99:B101)</f>
        <v>16.52</v>
      </c>
      <c r="C102" s="176">
        <f t="shared" ref="C102:F102" si="4">AVERAGE(C99:C101)</f>
        <v>18.686666666666667</v>
      </c>
      <c r="D102" s="176">
        <f t="shared" si="4"/>
        <v>21.126666666666665</v>
      </c>
      <c r="E102" s="176">
        <f t="shared" si="4"/>
        <v>16.62</v>
      </c>
      <c r="F102" s="176">
        <f t="shared" si="4"/>
        <v>18.739999999999998</v>
      </c>
      <c r="G102" s="176">
        <f>AVERAGE(G99:G101)</f>
        <v>20.939999999999998</v>
      </c>
      <c r="H102" s="90"/>
    </row>
    <row r="103" spans="1:8" ht="16.5" x14ac:dyDescent="0.25">
      <c r="A103" s="177" t="s">
        <v>112</v>
      </c>
      <c r="B103" s="178"/>
      <c r="C103" s="178"/>
      <c r="D103" s="178"/>
      <c r="E103" s="178"/>
      <c r="F103" s="178"/>
      <c r="G103" s="179"/>
      <c r="H103" s="90"/>
    </row>
    <row r="104" spans="1:8" ht="19.5" x14ac:dyDescent="0.25">
      <c r="A104" s="172" t="s">
        <v>84</v>
      </c>
      <c r="B104" s="173" t="s">
        <v>85</v>
      </c>
      <c r="C104" s="173" t="s">
        <v>86</v>
      </c>
      <c r="D104" s="173" t="s">
        <v>87</v>
      </c>
      <c r="E104" s="173" t="s">
        <v>88</v>
      </c>
      <c r="F104" s="173" t="s">
        <v>89</v>
      </c>
      <c r="G104" s="173" t="s">
        <v>90</v>
      </c>
      <c r="H104" s="90"/>
    </row>
    <row r="105" spans="1:8" ht="15.75" x14ac:dyDescent="0.25">
      <c r="A105" s="172">
        <v>1</v>
      </c>
      <c r="B105" s="174">
        <v>16.48</v>
      </c>
      <c r="C105" s="174">
        <v>18.48</v>
      </c>
      <c r="D105" s="174">
        <v>21.02</v>
      </c>
      <c r="E105" s="174">
        <v>16.68</v>
      </c>
      <c r="F105" s="174">
        <v>18.86</v>
      </c>
      <c r="G105" s="174">
        <v>21.1</v>
      </c>
      <c r="H105" s="90"/>
    </row>
    <row r="106" spans="1:8" ht="15.75" x14ac:dyDescent="0.25">
      <c r="A106" s="172">
        <v>2</v>
      </c>
      <c r="B106" s="174">
        <v>16.600000000000001</v>
      </c>
      <c r="C106" s="174">
        <v>18.62</v>
      </c>
      <c r="D106" s="174">
        <v>21.04</v>
      </c>
      <c r="E106" s="174">
        <v>16.8</v>
      </c>
      <c r="F106" s="174">
        <v>18.7</v>
      </c>
      <c r="G106" s="174">
        <v>21.2</v>
      </c>
      <c r="H106" s="90"/>
    </row>
    <row r="107" spans="1:8" ht="15.75" x14ac:dyDescent="0.25">
      <c r="A107" s="172">
        <v>3</v>
      </c>
      <c r="B107" s="174">
        <v>16.579999999999998</v>
      </c>
      <c r="C107" s="174">
        <v>18.66</v>
      </c>
      <c r="D107" s="174">
        <v>21.12</v>
      </c>
      <c r="E107" s="174">
        <v>16.78</v>
      </c>
      <c r="F107" s="174">
        <v>18.84</v>
      </c>
      <c r="G107" s="174">
        <v>21.14</v>
      </c>
      <c r="H107" s="90"/>
    </row>
    <row r="108" spans="1:8" ht="16.5" x14ac:dyDescent="0.25">
      <c r="A108" s="180" t="s">
        <v>37</v>
      </c>
      <c r="B108" s="181">
        <f t="shared" ref="B108:F108" si="5">AVERAGE(B105:B107)</f>
        <v>16.553333333333331</v>
      </c>
      <c r="C108" s="181">
        <f t="shared" si="5"/>
        <v>18.58666666666667</v>
      </c>
      <c r="D108" s="181">
        <f t="shared" si="5"/>
        <v>21.060000000000002</v>
      </c>
      <c r="E108" s="181">
        <f t="shared" si="5"/>
        <v>16.753333333333334</v>
      </c>
      <c r="F108" s="181">
        <f t="shared" si="5"/>
        <v>18.8</v>
      </c>
      <c r="G108" s="181">
        <f>AVERAGE(G105:G107)</f>
        <v>21.146666666666665</v>
      </c>
      <c r="H108" s="90"/>
    </row>
    <row r="109" spans="1:8" ht="15.75" x14ac:dyDescent="0.25">
      <c r="A109" s="90"/>
      <c r="B109" s="90"/>
      <c r="C109" s="90"/>
      <c r="D109" s="90"/>
      <c r="E109" s="90"/>
      <c r="F109" s="90"/>
      <c r="G109" s="90"/>
      <c r="H109" s="90"/>
    </row>
    <row r="110" spans="1:8" ht="15.75" x14ac:dyDescent="0.25">
      <c r="A110" s="162" t="s">
        <v>109</v>
      </c>
      <c r="B110" s="162"/>
      <c r="C110" s="162"/>
      <c r="D110" s="162"/>
      <c r="E110" s="162"/>
      <c r="F110" s="162"/>
      <c r="G110" s="90"/>
      <c r="H110" s="90"/>
    </row>
    <row r="111" spans="1:8" ht="16.5" x14ac:dyDescent="0.25">
      <c r="A111" s="162" t="s">
        <v>93</v>
      </c>
      <c r="B111" s="182">
        <f>$E$24/25*5/25</f>
        <v>0.13124448</v>
      </c>
      <c r="C111" s="162" t="s">
        <v>94</v>
      </c>
      <c r="D111" s="182">
        <f>$E$26/25*5/25</f>
        <v>0.1299804</v>
      </c>
      <c r="E111" s="162"/>
      <c r="F111" s="162"/>
      <c r="G111" s="90"/>
      <c r="H111" s="90"/>
    </row>
    <row r="112" spans="1:8" ht="15.75" x14ac:dyDescent="0.25">
      <c r="A112" s="162"/>
      <c r="B112" s="183"/>
      <c r="C112" s="162"/>
      <c r="D112" s="183"/>
      <c r="E112" s="162"/>
      <c r="F112" s="162"/>
      <c r="G112" s="90"/>
      <c r="H112" s="90"/>
    </row>
    <row r="113" spans="1:8" ht="15.75" x14ac:dyDescent="0.25">
      <c r="A113" s="162" t="s">
        <v>95</v>
      </c>
      <c r="B113" s="162"/>
      <c r="C113" s="162"/>
      <c r="D113" s="184"/>
      <c r="E113" s="184"/>
      <c r="F113" s="185"/>
      <c r="G113" s="90"/>
      <c r="H113" s="90"/>
    </row>
    <row r="114" spans="1:8" ht="16.5" x14ac:dyDescent="0.25">
      <c r="A114" s="162" t="s">
        <v>96</v>
      </c>
      <c r="B114" s="182">
        <f>$C$94/50*5/25</f>
        <v>0.12793991101536209</v>
      </c>
      <c r="C114" s="162"/>
      <c r="D114" s="184"/>
      <c r="E114" s="186"/>
      <c r="F114" s="184"/>
      <c r="G114" s="90"/>
      <c r="H114" s="90"/>
    </row>
    <row r="115" spans="1:8" ht="15.75" x14ac:dyDescent="0.25">
      <c r="A115" s="162"/>
      <c r="B115" s="183"/>
      <c r="C115" s="162"/>
      <c r="D115" s="162"/>
      <c r="E115" s="162"/>
      <c r="F115" s="162"/>
      <c r="G115" s="90"/>
      <c r="H115" s="90"/>
    </row>
    <row r="116" spans="1:8" ht="16.5" x14ac:dyDescent="0.25">
      <c r="A116" s="187" t="s">
        <v>97</v>
      </c>
      <c r="B116" s="187"/>
      <c r="C116" s="187" t="s">
        <v>113</v>
      </c>
      <c r="D116" s="187"/>
      <c r="E116" s="187" t="s">
        <v>112</v>
      </c>
      <c r="F116" s="187"/>
      <c r="G116" s="90"/>
      <c r="H116" s="90"/>
    </row>
    <row r="117" spans="1:8" ht="18.75" x14ac:dyDescent="0.25">
      <c r="A117" s="188" t="s">
        <v>99</v>
      </c>
      <c r="B117" s="188"/>
      <c r="C117" s="189">
        <f>1/4*((D102+G102)-(B102+E102))</f>
        <v>2.2316666666666656</v>
      </c>
      <c r="D117" s="189"/>
      <c r="E117" s="189">
        <f>1/4*((D108+G108)-(E108+B108))</f>
        <v>2.2249999999999996</v>
      </c>
      <c r="F117" s="189"/>
      <c r="G117" s="90"/>
      <c r="H117" s="90"/>
    </row>
    <row r="118" spans="1:8" ht="18.75" x14ac:dyDescent="0.25">
      <c r="A118" s="188" t="s">
        <v>100</v>
      </c>
      <c r="B118" s="188"/>
      <c r="C118" s="189">
        <f>1/3*((E102+F102+G102)-(B102+C102+D102))</f>
        <v>-1.1111111111110478E-2</v>
      </c>
      <c r="D118" s="189"/>
      <c r="E118" s="189">
        <f>1/3*((E108+F108+G108)-(B108+C108+D108))</f>
        <v>0.16666666666666666</v>
      </c>
      <c r="F118" s="189"/>
      <c r="G118" s="90"/>
      <c r="H118" s="90"/>
    </row>
    <row r="119" spans="1:8" ht="15.75" x14ac:dyDescent="0.25">
      <c r="A119" s="188" t="s">
        <v>101</v>
      </c>
      <c r="B119" s="188"/>
      <c r="C119" s="189">
        <f>C117/LOG10(2)</f>
        <v>7.4134361984236268</v>
      </c>
      <c r="D119" s="189"/>
      <c r="E119" s="189">
        <f>E117/LOG10(2)</f>
        <v>7.3912900111243802</v>
      </c>
      <c r="F119" s="189"/>
      <c r="G119" s="90"/>
      <c r="H119" s="90"/>
    </row>
    <row r="120" spans="1:8" ht="15.75" x14ac:dyDescent="0.25">
      <c r="A120" s="188" t="s">
        <v>102</v>
      </c>
      <c r="B120" s="188"/>
      <c r="C120" s="189">
        <f>C118/C119</f>
        <v>-1.4987801626286492E-3</v>
      </c>
      <c r="D120" s="189"/>
      <c r="E120" s="189">
        <f>E118/E119</f>
        <v>2.2549063345616571E-2</v>
      </c>
      <c r="F120" s="189"/>
      <c r="G120" s="90"/>
      <c r="H120" s="90"/>
    </row>
    <row r="121" spans="1:8" ht="15.75" x14ac:dyDescent="0.25">
      <c r="A121" s="188" t="s">
        <v>103</v>
      </c>
      <c r="B121" s="188"/>
      <c r="C121" s="188">
        <f>POWER(10,C120)</f>
        <v>0.99655487923360042</v>
      </c>
      <c r="D121" s="188"/>
      <c r="E121" s="188">
        <f>POWER(10,E120)</f>
        <v>1.053292673544787</v>
      </c>
      <c r="F121" s="188"/>
      <c r="G121" s="90"/>
      <c r="H121" s="90"/>
    </row>
    <row r="122" spans="1:8" ht="16.5" x14ac:dyDescent="0.25">
      <c r="A122" s="190" t="s">
        <v>104</v>
      </c>
      <c r="B122" s="190"/>
      <c r="C122" s="191">
        <f>C121*B111/B114</f>
        <v>1.0222949654918245</v>
      </c>
      <c r="D122" s="191"/>
      <c r="E122" s="191">
        <f>E121*D111/B114</f>
        <v>1.0700914354081579</v>
      </c>
      <c r="F122" s="191"/>
      <c r="G122" s="90"/>
      <c r="H122" s="90"/>
    </row>
    <row r="123" spans="1:8" ht="15.75" x14ac:dyDescent="0.25">
      <c r="A123" s="130"/>
      <c r="B123" s="130"/>
      <c r="C123" s="130"/>
      <c r="D123" s="130"/>
      <c r="E123" s="130"/>
      <c r="F123" s="130"/>
      <c r="G123" s="130"/>
      <c r="H123" s="90"/>
    </row>
    <row r="124" spans="1:8" ht="15.75" x14ac:dyDescent="0.25">
      <c r="A124" s="130"/>
      <c r="B124" s="130"/>
      <c r="C124" s="130"/>
      <c r="D124" s="130"/>
      <c r="E124" s="130"/>
      <c r="F124" s="130"/>
      <c r="G124" s="130"/>
      <c r="H124" s="90"/>
    </row>
    <row r="125" spans="1:8" ht="15.75" x14ac:dyDescent="0.25">
      <c r="A125" s="90"/>
      <c r="B125" s="90"/>
      <c r="C125" s="90"/>
      <c r="D125" s="90"/>
      <c r="E125" s="90"/>
      <c r="F125" s="90"/>
      <c r="G125" s="130"/>
      <c r="H125" s="90"/>
    </row>
    <row r="126" spans="1:8" ht="15.75" x14ac:dyDescent="0.25">
      <c r="A126" s="90"/>
      <c r="B126" s="90"/>
      <c r="C126" s="90"/>
      <c r="D126" s="90"/>
      <c r="E126" s="90"/>
      <c r="F126" s="90"/>
      <c r="G126" s="130"/>
      <c r="H126" s="90"/>
    </row>
    <row r="127" spans="1:8" ht="16.5" x14ac:dyDescent="0.3">
      <c r="A127" s="195" t="s">
        <v>114</v>
      </c>
      <c r="B127" s="195"/>
      <c r="C127" s="195"/>
      <c r="D127" s="90"/>
      <c r="E127" s="90"/>
      <c r="F127" s="90"/>
      <c r="G127" s="130"/>
      <c r="H127" s="90"/>
    </row>
    <row r="128" spans="1:8" ht="16.5" x14ac:dyDescent="0.3">
      <c r="A128" s="196"/>
      <c r="B128" s="197"/>
      <c r="C128" s="198" t="s">
        <v>115</v>
      </c>
      <c r="D128" s="90"/>
      <c r="E128" s="90"/>
      <c r="F128" s="90"/>
      <c r="G128" s="130"/>
      <c r="H128" s="90"/>
    </row>
    <row r="129" spans="1:8" ht="16.5" x14ac:dyDescent="0.25">
      <c r="A129" s="199" t="s">
        <v>83</v>
      </c>
      <c r="B129" s="200"/>
      <c r="C129" s="201">
        <f>C58</f>
        <v>1.047314500540192</v>
      </c>
      <c r="D129" s="90"/>
      <c r="E129" s="90"/>
      <c r="F129" s="90"/>
      <c r="G129" s="130"/>
      <c r="H129" s="90"/>
    </row>
    <row r="130" spans="1:8" ht="16.5" x14ac:dyDescent="0.25">
      <c r="A130" s="199" t="s">
        <v>98</v>
      </c>
      <c r="B130" s="200"/>
      <c r="C130" s="201">
        <f>E58</f>
        <v>1.0659468169769817</v>
      </c>
      <c r="D130" s="90"/>
      <c r="E130" s="90"/>
      <c r="F130" s="90"/>
      <c r="G130" s="130"/>
      <c r="H130" s="90"/>
    </row>
    <row r="131" spans="1:8" ht="16.5" x14ac:dyDescent="0.25">
      <c r="A131" s="199" t="s">
        <v>107</v>
      </c>
      <c r="B131" s="200"/>
      <c r="C131" s="201">
        <f>C91</f>
        <v>1.0500249312159138</v>
      </c>
      <c r="D131" s="90"/>
      <c r="E131" s="90"/>
      <c r="F131" s="90"/>
      <c r="G131" s="130"/>
      <c r="H131" s="90"/>
    </row>
    <row r="132" spans="1:8" ht="16.5" x14ac:dyDescent="0.25">
      <c r="A132" s="199" t="s">
        <v>108</v>
      </c>
      <c r="B132" s="200"/>
      <c r="C132" s="201">
        <f>E91</f>
        <v>1.0420836873083723</v>
      </c>
      <c r="D132" s="90"/>
      <c r="E132" s="90"/>
      <c r="F132" s="90"/>
      <c r="G132" s="130"/>
      <c r="H132" s="90"/>
    </row>
    <row r="133" spans="1:8" ht="16.5" x14ac:dyDescent="0.25">
      <c r="A133" s="199" t="s">
        <v>113</v>
      </c>
      <c r="B133" s="200"/>
      <c r="C133" s="201">
        <f>C122</f>
        <v>1.0222949654918245</v>
      </c>
      <c r="D133" s="90"/>
      <c r="E133" s="90"/>
      <c r="F133" s="90"/>
      <c r="G133" s="130"/>
      <c r="H133" s="90"/>
    </row>
    <row r="134" spans="1:8" ht="16.5" x14ac:dyDescent="0.25">
      <c r="A134" s="199" t="s">
        <v>112</v>
      </c>
      <c r="B134" s="200"/>
      <c r="C134" s="201">
        <f>E122</f>
        <v>1.0700914354081579</v>
      </c>
      <c r="D134" s="90"/>
      <c r="E134" s="90"/>
      <c r="F134" s="90"/>
      <c r="G134" s="130"/>
      <c r="H134" s="90"/>
    </row>
    <row r="135" spans="1:8" ht="16.5" x14ac:dyDescent="0.25">
      <c r="A135" s="202"/>
      <c r="B135" s="203"/>
      <c r="C135" s="161"/>
      <c r="D135" s="90"/>
      <c r="E135" s="90"/>
      <c r="F135" s="90"/>
      <c r="G135" s="130"/>
      <c r="H135" s="90"/>
    </row>
    <row r="136" spans="1:8" ht="15.75" x14ac:dyDescent="0.25">
      <c r="A136" s="204"/>
      <c r="B136" s="205" t="s">
        <v>116</v>
      </c>
      <c r="C136" s="206">
        <f>AVERAGE(C129:C134)</f>
        <v>1.0496260561569073</v>
      </c>
      <c r="D136" s="90"/>
      <c r="E136" s="90"/>
      <c r="F136" s="90"/>
      <c r="G136" s="130"/>
      <c r="H136" s="90"/>
    </row>
    <row r="137" spans="1:8" ht="15.75" x14ac:dyDescent="0.25">
      <c r="A137" s="160"/>
      <c r="B137" s="205" t="s">
        <v>38</v>
      </c>
      <c r="C137" s="207">
        <f>STDEV(C129:C134)/C136</f>
        <v>1.6471743603296164E-2</v>
      </c>
      <c r="D137" s="90"/>
      <c r="E137" s="90"/>
      <c r="F137" s="90"/>
      <c r="G137" s="130"/>
      <c r="H137" s="90"/>
    </row>
    <row r="138" spans="1:8" ht="15.75" x14ac:dyDescent="0.25">
      <c r="A138" s="90"/>
      <c r="B138" s="90"/>
      <c r="C138" s="90"/>
      <c r="D138" s="90"/>
      <c r="E138" s="90"/>
      <c r="F138" s="90"/>
      <c r="G138" s="130"/>
      <c r="H138" s="90"/>
    </row>
    <row r="139" spans="1:8" ht="15.75" x14ac:dyDescent="0.25">
      <c r="A139" s="90" t="s">
        <v>117</v>
      </c>
      <c r="B139" s="90"/>
      <c r="C139" s="90"/>
      <c r="D139" s="207">
        <f>C136</f>
        <v>1.0496260561569073</v>
      </c>
      <c r="E139" s="90"/>
      <c r="F139" s="90"/>
      <c r="G139" s="130"/>
      <c r="H139" s="90"/>
    </row>
    <row r="140" spans="1:8" ht="15.75" x14ac:dyDescent="0.25">
      <c r="A140" s="90"/>
      <c r="B140" s="90"/>
      <c r="C140" s="90"/>
      <c r="D140" s="90"/>
      <c r="E140" s="90"/>
      <c r="F140" s="90"/>
      <c r="G140" s="130"/>
      <c r="H140" s="90"/>
    </row>
    <row r="141" spans="1:8" ht="16.5" x14ac:dyDescent="0.3">
      <c r="A141" s="123" t="s">
        <v>41</v>
      </c>
      <c r="B141" s="90"/>
      <c r="C141" s="123" t="s">
        <v>42</v>
      </c>
      <c r="D141" s="123"/>
      <c r="E141" s="123" t="s">
        <v>118</v>
      </c>
      <c r="F141" s="123"/>
      <c r="G141" s="130"/>
      <c r="H141" s="90"/>
    </row>
    <row r="142" spans="1:8" ht="17.25" thickBot="1" x14ac:dyDescent="0.35">
      <c r="A142" s="208" t="s">
        <v>44</v>
      </c>
      <c r="B142" s="140"/>
      <c r="C142" s="208" t="s">
        <v>45</v>
      </c>
      <c r="D142" s="90"/>
      <c r="E142" s="208" t="s">
        <v>119</v>
      </c>
      <c r="F142" s="90"/>
      <c r="G142" s="130"/>
      <c r="H142" s="90"/>
    </row>
  </sheetData>
  <mergeCells count="71">
    <mergeCell ref="A131:B131"/>
    <mergeCell ref="A132:B132"/>
    <mergeCell ref="A133:B133"/>
    <mergeCell ref="A134:B134"/>
    <mergeCell ref="A135:B135"/>
    <mergeCell ref="C122:D122"/>
    <mergeCell ref="E122:F122"/>
    <mergeCell ref="A127:C127"/>
    <mergeCell ref="A128:B128"/>
    <mergeCell ref="A129:B129"/>
    <mergeCell ref="A130:B130"/>
    <mergeCell ref="A120:B120"/>
    <mergeCell ref="C120:D120"/>
    <mergeCell ref="E120:F120"/>
    <mergeCell ref="A121:B121"/>
    <mergeCell ref="C121:D121"/>
    <mergeCell ref="E121:F121"/>
    <mergeCell ref="A118:B118"/>
    <mergeCell ref="C118:D118"/>
    <mergeCell ref="E118:F118"/>
    <mergeCell ref="A119:B119"/>
    <mergeCell ref="C119:D119"/>
    <mergeCell ref="E119:F119"/>
    <mergeCell ref="C91:D91"/>
    <mergeCell ref="E91:F91"/>
    <mergeCell ref="A116:B116"/>
    <mergeCell ref="C116:D116"/>
    <mergeCell ref="E116:F116"/>
    <mergeCell ref="A117:B117"/>
    <mergeCell ref="C117:D117"/>
    <mergeCell ref="E117:F117"/>
    <mergeCell ref="A89:B89"/>
    <mergeCell ref="C89:D89"/>
    <mergeCell ref="E89:F89"/>
    <mergeCell ref="A90:B90"/>
    <mergeCell ref="C90:D90"/>
    <mergeCell ref="E90:F90"/>
    <mergeCell ref="A87:B87"/>
    <mergeCell ref="C87:D87"/>
    <mergeCell ref="E87:F87"/>
    <mergeCell ref="A88:B88"/>
    <mergeCell ref="C88:D88"/>
    <mergeCell ref="E88:F88"/>
    <mergeCell ref="C58:D58"/>
    <mergeCell ref="E58:F58"/>
    <mergeCell ref="A85:B85"/>
    <mergeCell ref="C85:D85"/>
    <mergeCell ref="E85:F85"/>
    <mergeCell ref="A86:B86"/>
    <mergeCell ref="C86:D86"/>
    <mergeCell ref="E86:F86"/>
    <mergeCell ref="A56:B56"/>
    <mergeCell ref="C56:D56"/>
    <mergeCell ref="E56:F56"/>
    <mergeCell ref="A57:B57"/>
    <mergeCell ref="C57:D57"/>
    <mergeCell ref="E57:F57"/>
    <mergeCell ref="A54:B54"/>
    <mergeCell ref="C54:D54"/>
    <mergeCell ref="E54:F54"/>
    <mergeCell ref="A55:B55"/>
    <mergeCell ref="C55:D55"/>
    <mergeCell ref="E55:F55"/>
    <mergeCell ref="A23:B23"/>
    <mergeCell ref="C23:D23"/>
    <mergeCell ref="A52:B52"/>
    <mergeCell ref="C52:D52"/>
    <mergeCell ref="E52:F52"/>
    <mergeCell ref="A53:B53"/>
    <mergeCell ref="C53:D53"/>
    <mergeCell ref="E53:F53"/>
  </mergeCells>
  <pageMargins left="0.7" right="0.7" top="0.75" bottom="0.75" header="0.3" footer="0.3"/>
  <pageSetup scale="51" orientation="portrait" r:id="rId1"/>
  <rowBreaks count="1" manualBreakCount="1">
    <brk id="7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J58"/>
  <sheetViews>
    <sheetView tabSelected="1" view="pageBreakPreview" zoomScale="80" zoomScaleNormal="100" zoomScaleSheetLayoutView="80" workbookViewId="0">
      <selection activeCell="L3" sqref="L3"/>
    </sheetView>
  </sheetViews>
  <sheetFormatPr defaultRowHeight="15.75" x14ac:dyDescent="0.25"/>
  <cols>
    <col min="1" max="1" width="31.7109375" style="1" customWidth="1"/>
    <col min="2" max="2" width="20" style="1" customWidth="1"/>
    <col min="3" max="3" width="32.7109375" style="1" customWidth="1"/>
    <col min="4" max="4" width="16.28515625" style="1" customWidth="1"/>
    <col min="5" max="5" width="29" style="1" customWidth="1"/>
    <col min="6" max="6" width="28.42578125" style="1" customWidth="1"/>
    <col min="7" max="7" width="23.85546875" style="1" customWidth="1"/>
    <col min="8" max="16384" width="9.140625" style="1"/>
  </cols>
  <sheetData>
    <row r="13" spans="1:6" ht="16.5" x14ac:dyDescent="0.3">
      <c r="A13" s="2" t="s">
        <v>0</v>
      </c>
      <c r="B13" s="2" t="s">
        <v>1</v>
      </c>
      <c r="F13" s="3" t="s">
        <v>2</v>
      </c>
    </row>
    <row r="14" spans="1:6" ht="16.5" x14ac:dyDescent="0.3">
      <c r="A14" s="4" t="s">
        <v>3</v>
      </c>
      <c r="B14" s="4" t="s">
        <v>47</v>
      </c>
      <c r="F14" s="5"/>
    </row>
    <row r="15" spans="1:6" ht="16.5" x14ac:dyDescent="0.3">
      <c r="A15" s="4" t="s">
        <v>4</v>
      </c>
      <c r="B15" s="6" t="s">
        <v>5</v>
      </c>
    </row>
    <row r="16" spans="1:6" ht="16.5" x14ac:dyDescent="0.3">
      <c r="A16" s="4" t="s">
        <v>6</v>
      </c>
      <c r="B16" s="7" t="s">
        <v>7</v>
      </c>
    </row>
    <row r="17" spans="1:10" ht="15.95" customHeight="1" x14ac:dyDescent="0.3">
      <c r="A17" s="4" t="s">
        <v>8</v>
      </c>
      <c r="B17" s="1" t="s">
        <v>9</v>
      </c>
    </row>
    <row r="18" spans="1:10" ht="15.95" customHeight="1" x14ac:dyDescent="0.3">
      <c r="A18" s="4" t="s">
        <v>10</v>
      </c>
      <c r="B18" s="8">
        <v>42538</v>
      </c>
    </row>
    <row r="19" spans="1:10" ht="15.95" customHeight="1" x14ac:dyDescent="0.3">
      <c r="A19" s="4" t="s">
        <v>11</v>
      </c>
      <c r="B19" s="8">
        <v>42538</v>
      </c>
    </row>
    <row r="20" spans="1:10" ht="15.75" customHeight="1" x14ac:dyDescent="0.3">
      <c r="A20" s="4"/>
      <c r="B20" s="8"/>
      <c r="C20" s="7"/>
      <c r="D20" s="7"/>
    </row>
    <row r="21" spans="1:10" ht="15.95" customHeight="1" x14ac:dyDescent="0.3">
      <c r="A21" s="4"/>
      <c r="B21" s="8"/>
      <c r="G21" s="9"/>
      <c r="H21" s="9"/>
    </row>
    <row r="22" spans="1:10" ht="15.95" customHeight="1" x14ac:dyDescent="0.3">
      <c r="A22" s="6"/>
      <c r="B22" s="10"/>
      <c r="G22" s="9"/>
      <c r="H22" s="9"/>
      <c r="I22" s="9"/>
      <c r="J22" s="9"/>
    </row>
    <row r="23" spans="1:10" ht="15.95" customHeight="1" x14ac:dyDescent="0.3">
      <c r="A23" s="11" t="s">
        <v>12</v>
      </c>
      <c r="B23" s="12"/>
      <c r="C23" s="13" t="s">
        <v>13</v>
      </c>
      <c r="D23" s="14"/>
      <c r="E23" s="15" t="s">
        <v>14</v>
      </c>
      <c r="F23" s="16" t="s">
        <v>15</v>
      </c>
      <c r="G23" s="17" t="s">
        <v>16</v>
      </c>
      <c r="H23" s="9"/>
      <c r="I23" s="9"/>
      <c r="J23" s="9"/>
    </row>
    <row r="24" spans="1:10" ht="15.95" customHeight="1" x14ac:dyDescent="0.3">
      <c r="A24" s="18" t="s">
        <v>17</v>
      </c>
      <c r="B24" s="19"/>
      <c r="C24" s="20"/>
      <c r="D24" s="21"/>
      <c r="E24" s="22">
        <v>0.51800000000000002</v>
      </c>
      <c r="F24" s="23">
        <f>$B$28/$D$25*E24</f>
        <v>0.34605312383090164</v>
      </c>
      <c r="G24" s="24">
        <f t="shared" ref="G24:G29" si="0">(100/$B$26*F24)</f>
        <v>0.50371633745400535</v>
      </c>
      <c r="H24" s="9"/>
      <c r="I24" s="9"/>
      <c r="J24" s="9"/>
    </row>
    <row r="25" spans="1:10" ht="15.95" customHeight="1" x14ac:dyDescent="0.3">
      <c r="A25" s="25"/>
      <c r="B25" s="26"/>
      <c r="C25" s="27" t="s">
        <v>18</v>
      </c>
      <c r="D25" s="28">
        <v>20.79</v>
      </c>
      <c r="E25" s="29">
        <v>0.51600000000000001</v>
      </c>
      <c r="F25" s="30">
        <f>$B$28/$D$25*E25</f>
        <v>0.34471701138367805</v>
      </c>
      <c r="G25" s="31">
        <f t="shared" si="0"/>
        <v>0.50177148673024463</v>
      </c>
      <c r="H25" s="9"/>
      <c r="I25" s="9"/>
      <c r="J25" s="9"/>
    </row>
    <row r="26" spans="1:10" s="9" customFormat="1" ht="15.95" customHeight="1" x14ac:dyDescent="0.3">
      <c r="A26" s="27" t="s">
        <v>19</v>
      </c>
      <c r="B26" s="32">
        <v>68.7</v>
      </c>
      <c r="C26" s="33"/>
      <c r="D26" s="34"/>
      <c r="E26" s="29">
        <v>0.51400000000000001</v>
      </c>
      <c r="F26" s="35">
        <f>$B$28/$D$25*E26</f>
        <v>0.34338089893645452</v>
      </c>
      <c r="G26" s="31">
        <f t="shared" si="0"/>
        <v>0.49982663600648403</v>
      </c>
    </row>
    <row r="27" spans="1:10" s="9" customFormat="1" ht="15.95" customHeight="1" x14ac:dyDescent="0.25">
      <c r="A27" s="27" t="s">
        <v>20</v>
      </c>
      <c r="B27" s="1"/>
      <c r="C27" s="36"/>
      <c r="D27" s="37"/>
      <c r="E27" s="22">
        <v>0.51400000000000001</v>
      </c>
      <c r="F27" s="38">
        <f>$B$28/$D$28*E27</f>
        <v>0.34520739307973353</v>
      </c>
      <c r="G27" s="23">
        <f t="shared" si="0"/>
        <v>0.50248528832566741</v>
      </c>
    </row>
    <row r="28" spans="1:10" s="9" customFormat="1" ht="15.95" customHeight="1" x14ac:dyDescent="0.3">
      <c r="A28" s="27" t="s">
        <v>21</v>
      </c>
      <c r="B28" s="39">
        <f>B29*25/5*100</f>
        <v>13.888888888888889</v>
      </c>
      <c r="C28" s="27" t="s">
        <v>22</v>
      </c>
      <c r="D28" s="28">
        <v>20.68</v>
      </c>
      <c r="E28" s="29">
        <v>0.51500000000000001</v>
      </c>
      <c r="F28" s="38">
        <f>$B$28/$D$28*E28</f>
        <v>0.34587900279389644</v>
      </c>
      <c r="G28" s="30">
        <f t="shared" si="0"/>
        <v>0.50346288616287693</v>
      </c>
    </row>
    <row r="29" spans="1:10" s="9" customFormat="1" ht="15.95" customHeight="1" x14ac:dyDescent="0.3">
      <c r="A29" s="33" t="s">
        <v>23</v>
      </c>
      <c r="B29" s="40">
        <f>500/900*5/100</f>
        <v>2.7777777777777776E-2</v>
      </c>
      <c r="C29" s="33"/>
      <c r="D29" s="34"/>
      <c r="E29" s="41">
        <v>0.51400000000000001</v>
      </c>
      <c r="F29" s="42">
        <f>$B$28/$D$28*E29</f>
        <v>0.34520739307973353</v>
      </c>
      <c r="G29" s="35">
        <f t="shared" si="0"/>
        <v>0.50248528832566741</v>
      </c>
    </row>
    <row r="30" spans="1:10" s="9" customFormat="1" ht="15.95" customHeight="1" x14ac:dyDescent="0.25">
      <c r="A30" s="36"/>
      <c r="D30" s="1"/>
      <c r="F30" s="43"/>
      <c r="G30" s="44"/>
    </row>
    <row r="31" spans="1:10" ht="15.95" customHeight="1" x14ac:dyDescent="0.3">
      <c r="A31" s="36"/>
      <c r="B31" s="9"/>
      <c r="C31" s="9"/>
      <c r="E31" s="9"/>
      <c r="F31" s="45" t="s">
        <v>24</v>
      </c>
      <c r="G31" s="46">
        <f>AVERAGE(G24:G29)</f>
        <v>0.50229132050082426</v>
      </c>
      <c r="H31" s="9"/>
      <c r="I31" s="9"/>
      <c r="J31" s="9"/>
    </row>
    <row r="32" spans="1:10" ht="16.5" customHeight="1" x14ac:dyDescent="0.3">
      <c r="A32" s="36"/>
      <c r="B32" s="9"/>
      <c r="C32" s="9"/>
      <c r="E32" s="9"/>
      <c r="F32" s="47" t="s">
        <v>25</v>
      </c>
      <c r="G32" s="48">
        <f>STDEV(G24:G29)/G31</f>
        <v>2.7905503844495921E-3</v>
      </c>
      <c r="H32" s="9"/>
      <c r="I32" s="9"/>
      <c r="J32" s="9"/>
    </row>
    <row r="33" spans="1:10" ht="15.95" customHeight="1" x14ac:dyDescent="0.3">
      <c r="A33" s="49"/>
      <c r="B33" s="50"/>
      <c r="C33" s="50"/>
      <c r="D33" s="50"/>
      <c r="E33" s="50"/>
      <c r="F33" s="47" t="s">
        <v>26</v>
      </c>
      <c r="G33" s="51">
        <f>COUNT(G24:G29)</f>
        <v>6</v>
      </c>
      <c r="H33" s="9"/>
      <c r="I33" s="9"/>
      <c r="J33" s="9"/>
    </row>
    <row r="34" spans="1:10" ht="15.95" customHeight="1" x14ac:dyDescent="0.25">
      <c r="G34" s="52"/>
      <c r="H34" s="9"/>
      <c r="I34" s="9"/>
      <c r="J34" s="9"/>
    </row>
    <row r="35" spans="1:10" ht="15.95" customHeight="1" x14ac:dyDescent="0.25">
      <c r="G35" s="52"/>
      <c r="H35" s="9"/>
      <c r="I35" s="9"/>
      <c r="J35" s="9"/>
    </row>
    <row r="36" spans="1:10" ht="15.95" customHeight="1" x14ac:dyDescent="0.3">
      <c r="A36" s="2" t="s">
        <v>27</v>
      </c>
      <c r="B36" s="53" t="s">
        <v>28</v>
      </c>
      <c r="G36" s="52"/>
      <c r="H36" s="9"/>
      <c r="I36" s="9"/>
      <c r="J36" s="9"/>
    </row>
    <row r="37" spans="1:10" ht="15.95" customHeight="1" x14ac:dyDescent="0.25">
      <c r="A37" s="1" t="s">
        <v>29</v>
      </c>
      <c r="B37" s="7" t="s">
        <v>30</v>
      </c>
      <c r="G37" s="52"/>
      <c r="H37" s="9"/>
      <c r="I37" s="9"/>
      <c r="J37" s="9"/>
    </row>
    <row r="38" spans="1:10" ht="16.5" customHeight="1" x14ac:dyDescent="0.25">
      <c r="G38" s="52"/>
      <c r="H38" s="9"/>
      <c r="I38" s="9"/>
      <c r="J38" s="9"/>
    </row>
    <row r="39" spans="1:10" ht="15.95" customHeight="1" x14ac:dyDescent="0.3">
      <c r="A39" s="54"/>
      <c r="B39" s="18" t="s">
        <v>31</v>
      </c>
      <c r="C39" s="54"/>
      <c r="D39" s="21"/>
      <c r="E39" s="55"/>
      <c r="G39" s="52"/>
      <c r="H39" s="9"/>
      <c r="I39" s="9"/>
      <c r="J39" s="9"/>
    </row>
    <row r="40" spans="1:10" ht="15.95" customHeight="1" x14ac:dyDescent="0.3">
      <c r="A40" s="56" t="s">
        <v>32</v>
      </c>
      <c r="B40" s="57" t="s">
        <v>33</v>
      </c>
      <c r="C40" s="56" t="s">
        <v>34</v>
      </c>
      <c r="D40" s="58" t="s">
        <v>15</v>
      </c>
      <c r="E40" s="59" t="s">
        <v>35</v>
      </c>
      <c r="G40" s="52"/>
      <c r="H40" s="9"/>
      <c r="I40" s="9"/>
      <c r="J40" s="9"/>
    </row>
    <row r="41" spans="1:10" ht="15.95" customHeight="1" x14ac:dyDescent="0.25">
      <c r="A41" s="60">
        <v>1</v>
      </c>
      <c r="B41" s="61">
        <v>901.04</v>
      </c>
      <c r="C41" s="62">
        <v>0.435</v>
      </c>
      <c r="D41" s="23">
        <f t="shared" ref="D41:D46" si="1">$B$48/B41*C41</f>
        <v>0.43404571384178287</v>
      </c>
      <c r="E41" s="63">
        <f>D41/G31</f>
        <v>0.8641314235910047</v>
      </c>
      <c r="G41" s="52"/>
      <c r="H41" s="9"/>
      <c r="I41" s="9"/>
      <c r="J41" s="9"/>
    </row>
    <row r="42" spans="1:10" ht="15.95" customHeight="1" x14ac:dyDescent="0.25">
      <c r="A42" s="60">
        <v>2</v>
      </c>
      <c r="B42" s="61">
        <v>913.44</v>
      </c>
      <c r="C42" s="64">
        <v>0.49</v>
      </c>
      <c r="D42" s="23">
        <f t="shared" si="1"/>
        <v>0.48228787148946106</v>
      </c>
      <c r="E42" s="63">
        <f>D42/G31</f>
        <v>0.96017560289232518</v>
      </c>
      <c r="G42" s="52"/>
      <c r="H42" s="9"/>
      <c r="I42" s="9"/>
      <c r="J42" s="9"/>
    </row>
    <row r="43" spans="1:10" ht="15.95" customHeight="1" x14ac:dyDescent="0.25">
      <c r="A43" s="27">
        <v>3</v>
      </c>
      <c r="B43" s="65">
        <v>904.17</v>
      </c>
      <c r="C43" s="64">
        <v>0.48799999999999999</v>
      </c>
      <c r="D43" s="23">
        <f t="shared" si="1"/>
        <v>0.48524382214259121</v>
      </c>
      <c r="E43" s="63">
        <f>D43/G31</f>
        <v>0.96606053566437233</v>
      </c>
      <c r="G43" s="52"/>
      <c r="H43" s="9"/>
      <c r="I43" s="9"/>
      <c r="J43" s="9"/>
    </row>
    <row r="44" spans="1:10" ht="15.95" customHeight="1" x14ac:dyDescent="0.25">
      <c r="A44" s="66">
        <v>4</v>
      </c>
      <c r="B44" s="61">
        <v>877.27</v>
      </c>
      <c r="C44" s="64">
        <v>0.46700000000000003</v>
      </c>
      <c r="D44" s="23">
        <f t="shared" si="1"/>
        <v>0.4786013162044373</v>
      </c>
      <c r="E44" s="63">
        <f>D44/G31</f>
        <v>0.95283612650768856</v>
      </c>
      <c r="G44" s="52"/>
      <c r="H44" s="9"/>
      <c r="I44" s="9"/>
      <c r="J44" s="9"/>
    </row>
    <row r="45" spans="1:10" ht="15.95" customHeight="1" x14ac:dyDescent="0.25">
      <c r="A45" s="60">
        <v>5</v>
      </c>
      <c r="B45" s="61">
        <v>908.49</v>
      </c>
      <c r="C45" s="27">
        <v>0.48299999999999998</v>
      </c>
      <c r="D45" s="23">
        <f t="shared" si="1"/>
        <v>0.47798829926581471</v>
      </c>
      <c r="E45" s="63">
        <f>D45/G31</f>
        <v>0.95161568547356634</v>
      </c>
      <c r="G45" s="52"/>
      <c r="H45" s="9"/>
      <c r="I45" s="9"/>
      <c r="J45" s="9"/>
    </row>
    <row r="46" spans="1:10" ht="18" customHeight="1" x14ac:dyDescent="0.25">
      <c r="A46" s="67">
        <v>6</v>
      </c>
      <c r="B46" s="68">
        <v>889.97</v>
      </c>
      <c r="C46" s="69">
        <v>0.48099999999999998</v>
      </c>
      <c r="D46" s="23">
        <f t="shared" si="1"/>
        <v>0.48591465255383143</v>
      </c>
      <c r="E46" s="63">
        <f>D46/G31</f>
        <v>0.96739607618410772</v>
      </c>
      <c r="H46" s="9"/>
      <c r="I46" s="9"/>
      <c r="J46" s="9"/>
    </row>
    <row r="47" spans="1:10" ht="15.95" customHeight="1" x14ac:dyDescent="0.3">
      <c r="A47" s="20"/>
      <c r="B47" s="39"/>
      <c r="C47" s="70"/>
      <c r="D47" s="71"/>
      <c r="E47" s="72"/>
      <c r="G47" s="9"/>
      <c r="H47" s="9"/>
      <c r="I47" s="9"/>
      <c r="J47" s="9"/>
    </row>
    <row r="48" spans="1:10" ht="15.95" customHeight="1" x14ac:dyDescent="0.3">
      <c r="A48" s="25" t="s">
        <v>36</v>
      </c>
      <c r="B48" s="73">
        <f>AVERAGE(B41:B46)</f>
        <v>899.06333333333339</v>
      </c>
      <c r="C48" s="70"/>
      <c r="D48" s="47" t="s">
        <v>37</v>
      </c>
      <c r="E48" s="74">
        <f>AVERAGE(E41:E46)</f>
        <v>0.94370257505217747</v>
      </c>
      <c r="G48" s="9"/>
      <c r="H48" s="9"/>
      <c r="I48" s="9"/>
      <c r="J48" s="9"/>
    </row>
    <row r="49" spans="1:10" ht="18" customHeight="1" x14ac:dyDescent="0.3">
      <c r="A49" s="75"/>
      <c r="B49" s="9"/>
      <c r="C49" s="9"/>
      <c r="D49" s="47" t="s">
        <v>38</v>
      </c>
      <c r="E49" s="48">
        <f>STDEV(E41:E46)/E48</f>
        <v>4.1880486821065231E-2</v>
      </c>
      <c r="G49" s="9"/>
      <c r="H49" s="9"/>
      <c r="I49" s="9"/>
      <c r="J49" s="9"/>
    </row>
    <row r="50" spans="1:10" ht="15.95" customHeight="1" x14ac:dyDescent="0.3">
      <c r="A50" s="49"/>
      <c r="B50" s="50"/>
      <c r="C50" s="76"/>
      <c r="D50" s="47" t="s">
        <v>39</v>
      </c>
      <c r="E50" s="51">
        <f>COUNT(E41:E46)</f>
        <v>6</v>
      </c>
      <c r="G50" s="77"/>
      <c r="H50" s="9"/>
      <c r="I50" s="9"/>
      <c r="J50" s="9"/>
    </row>
    <row r="51" spans="1:10" ht="18" customHeight="1" x14ac:dyDescent="0.25">
      <c r="G51" s="52"/>
      <c r="H51" s="9"/>
      <c r="I51" s="9"/>
      <c r="J51" s="9"/>
    </row>
    <row r="52" spans="1:10" ht="24.95" customHeight="1" x14ac:dyDescent="0.3">
      <c r="A52" s="1" t="s">
        <v>40</v>
      </c>
      <c r="B52" s="78"/>
      <c r="C52" s="79">
        <f>E48</f>
        <v>0.94370257505217747</v>
      </c>
      <c r="G52" s="52"/>
      <c r="H52" s="9"/>
      <c r="I52" s="9"/>
      <c r="J52" s="9"/>
    </row>
    <row r="53" spans="1:10" ht="24.95" customHeight="1" x14ac:dyDescent="0.25">
      <c r="G53" s="52"/>
      <c r="H53" s="9"/>
      <c r="I53" s="9"/>
      <c r="J53" s="9"/>
    </row>
    <row r="54" spans="1:10" ht="24.95" customHeight="1" x14ac:dyDescent="0.3">
      <c r="B54" s="70"/>
      <c r="C54" s="80"/>
      <c r="G54" s="52"/>
      <c r="H54" s="9"/>
      <c r="I54" s="9"/>
      <c r="J54" s="9"/>
    </row>
    <row r="55" spans="1:10" ht="24.95" customHeight="1" x14ac:dyDescent="0.3">
      <c r="A55" s="70" t="s">
        <v>41</v>
      </c>
      <c r="C55" s="70" t="s">
        <v>42</v>
      </c>
      <c r="D55" s="9"/>
      <c r="E55" s="81" t="s">
        <v>43</v>
      </c>
      <c r="G55" s="52"/>
      <c r="H55" s="9"/>
      <c r="I55" s="9"/>
      <c r="J55" s="9"/>
    </row>
    <row r="56" spans="1:10" ht="24.95" customHeight="1" thickBot="1" x14ac:dyDescent="0.35">
      <c r="A56" s="82" t="s">
        <v>44</v>
      </c>
      <c r="B56" s="4"/>
      <c r="C56" s="82" t="s">
        <v>45</v>
      </c>
      <c r="D56" s="4"/>
      <c r="E56" s="82" t="s">
        <v>46</v>
      </c>
      <c r="G56" s="52"/>
      <c r="H56" s="9"/>
      <c r="I56" s="9"/>
      <c r="J56" s="9"/>
    </row>
    <row r="57" spans="1:10" ht="24.95" customHeight="1" x14ac:dyDescent="0.25">
      <c r="G57" s="52"/>
      <c r="H57" s="9"/>
      <c r="I57" s="9"/>
      <c r="J57" s="9"/>
    </row>
    <row r="58" spans="1:10" ht="15.95" customHeight="1" x14ac:dyDescent="0.25">
      <c r="F58" s="70"/>
      <c r="G58" s="52"/>
      <c r="H58" s="9"/>
      <c r="I58" s="9"/>
      <c r="J58" s="9"/>
    </row>
  </sheetData>
  <mergeCells count="1">
    <mergeCell ref="C23:D23"/>
  </mergeCells>
  <pageMargins left="0.7" right="0.7" top="0.75" bottom="0.75" header="0.3" footer="0.3"/>
  <pageSetup scale="4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Weight Uniformity </vt:lpstr>
      <vt:lpstr>M. Assay</vt:lpstr>
      <vt:lpstr>Dissolution</vt:lpstr>
      <vt:lpstr>Dissolution!Print_Area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Onyango Duncan Oluoch</cp:lastModifiedBy>
  <cp:lastPrinted>2016-07-18T08:59:01Z</cp:lastPrinted>
  <dcterms:created xsi:type="dcterms:W3CDTF">2016-07-18T06:23:00Z</dcterms:created>
  <dcterms:modified xsi:type="dcterms:W3CDTF">2016-07-18T09:25:32Z</dcterms:modified>
</cp:coreProperties>
</file>