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7755" activeTab="1"/>
  </bookViews>
  <sheets>
    <sheet name="SST" sheetId="1" r:id="rId1"/>
    <sheet name="Uniformity" sheetId="2" r:id="rId2"/>
    <sheet name="Diclofenac" sheetId="3" r:id="rId3"/>
  </sheets>
  <definedNames>
    <definedName name="_xlnm.Print_Area" localSheetId="2">Diclofenac!$A$1:$I$125</definedName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C120" i="3" l="1"/>
  <c r="B116" i="3"/>
  <c r="D100" i="3" s="1"/>
  <c r="B98" i="3"/>
  <c r="F95" i="3"/>
  <c r="I92" i="3" s="1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I39" i="3" s="1"/>
  <c r="D42" i="3"/>
  <c r="B34" i="3"/>
  <c r="D44" i="3" s="1"/>
  <c r="B30" i="3"/>
  <c r="D49" i="2"/>
  <c r="C46" i="2"/>
  <c r="D50" i="2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D97" i="3"/>
  <c r="D98" i="3" s="1"/>
  <c r="B69" i="3"/>
  <c r="D45" i="3"/>
  <c r="E38" i="3" s="1"/>
  <c r="F98" i="3"/>
  <c r="F99" i="3" s="1"/>
  <c r="G92" i="3"/>
  <c r="D49" i="3"/>
  <c r="E41" i="3"/>
  <c r="E39" i="3"/>
  <c r="D27" i="2"/>
  <c r="D31" i="2"/>
  <c r="D35" i="2"/>
  <c r="D39" i="2"/>
  <c r="D43" i="2"/>
  <c r="C49" i="2"/>
  <c r="F44" i="3"/>
  <c r="F45" i="3" s="1"/>
  <c r="F46" i="3" s="1"/>
  <c r="C50" i="2"/>
  <c r="D26" i="2"/>
  <c r="D30" i="2"/>
  <c r="D34" i="2"/>
  <c r="D38" i="2"/>
  <c r="D42" i="2"/>
  <c r="B49" i="2"/>
  <c r="D99" i="3" l="1"/>
  <c r="E93" i="3"/>
  <c r="E91" i="3"/>
  <c r="E94" i="3"/>
  <c r="E92" i="3"/>
  <c r="D46" i="3"/>
  <c r="E40" i="3"/>
  <c r="E42" i="3" s="1"/>
  <c r="G93" i="3"/>
  <c r="G94" i="3"/>
  <c r="G91" i="3"/>
  <c r="G41" i="3"/>
  <c r="G39" i="3"/>
  <c r="G38" i="3"/>
  <c r="G40" i="3"/>
  <c r="E95" i="3" l="1"/>
  <c r="G95" i="3"/>
  <c r="D105" i="3"/>
  <c r="D103" i="3"/>
  <c r="E108" i="3" s="1"/>
  <c r="G42" i="3"/>
  <c r="D52" i="3"/>
  <c r="D50" i="3"/>
  <c r="G71" i="3" s="1"/>
  <c r="H71" i="3" s="1"/>
  <c r="E112" i="3"/>
  <c r="F112" i="3" s="1"/>
  <c r="G63" i="3"/>
  <c r="H63" i="3" s="1"/>
  <c r="E111" i="3" l="1"/>
  <c r="F111" i="3" s="1"/>
  <c r="D104" i="3"/>
  <c r="E110" i="3"/>
  <c r="F110" i="3" s="1"/>
  <c r="E113" i="3"/>
  <c r="F113" i="3" s="1"/>
  <c r="G68" i="3"/>
  <c r="H68" i="3" s="1"/>
  <c r="E109" i="3"/>
  <c r="F109" i="3" s="1"/>
  <c r="G61" i="3"/>
  <c r="H61" i="3" s="1"/>
  <c r="G64" i="3"/>
  <c r="H64" i="3" s="1"/>
  <c r="G70" i="3"/>
  <c r="H70" i="3" s="1"/>
  <c r="D51" i="3"/>
  <c r="G66" i="3"/>
  <c r="H66" i="3" s="1"/>
  <c r="G65" i="3"/>
  <c r="H65" i="3" s="1"/>
  <c r="G60" i="3"/>
  <c r="H60" i="3" s="1"/>
  <c r="G69" i="3"/>
  <c r="H69" i="3" s="1"/>
  <c r="G67" i="3"/>
  <c r="H67" i="3" s="1"/>
  <c r="G62" i="3"/>
  <c r="H62" i="3" s="1"/>
  <c r="F108" i="3"/>
  <c r="E117" i="3" l="1"/>
  <c r="E115" i="3"/>
  <c r="E116" i="3" s="1"/>
  <c r="G72" i="3"/>
  <c r="G73" i="3" s="1"/>
  <c r="G74" i="3"/>
  <c r="F115" i="3"/>
  <c r="F117" i="3"/>
  <c r="H74" i="3"/>
  <c r="H72" i="3"/>
  <c r="G120" i="3" l="1"/>
  <c r="F116" i="3"/>
  <c r="G76" i="3"/>
  <c r="H73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<sst xmlns="http://schemas.openxmlformats.org/spreadsheetml/2006/main" count="232" uniqueCount="128">
  <si>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</si>
  <si>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</si>
  <si>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</si>
  <si>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</si>
  <si>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</si>
  <si>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DICLOFENAC TABLETS</t>
  </si>
  <si>
    <t>% age Purity:</t>
  </si>
  <si>
    <t>NDQD201605944</t>
  </si>
  <si>
    <t>Weight (mg):</t>
  </si>
  <si>
    <t>Diclofenac</t>
  </si>
  <si>
    <t>Standard Conc (mg/mL):</t>
  </si>
  <si>
    <t>Each film coated tablet contains Diclofenac sodium B.P 50 mg</t>
  </si>
  <si>
    <t>2016-05-13 11:11:58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</si>
  <si>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</si>
  <si>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</si>
  <si>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</si>
  <si>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</si>
  <si>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</si>
  <si>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</si>
  <si>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</si>
  <si>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</si>
  <si>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</si>
  <si>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</si>
  <si>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</si>
  <si>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</si>
  <si>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</si>
  <si>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</si>
  <si>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</si>
  <si>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</si>
  <si>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</si>
  <si>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</si>
  <si>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</si>
  <si>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</si>
  <si>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</si>
  <si>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</si>
  <si>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</si>
  <si>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</si>
  <si>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</si>
  <si>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</si>
  <si>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</si>
  <si>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</si>
  <si>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</si>
  <si>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</si>
  <si>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</si>
  <si>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</si>
  <si>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</si>
  <si>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</si>
  <si>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</si>
  <si>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</si>
  <si>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</si>
  <si>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</si>
  <si>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</si>
  <si>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</si>
  <si>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</si>
  <si>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</si>
  <si>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</si>
  <si>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</si>
  <si>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</si>
  <si>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</si>
  <si>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</si>
  <si>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</si>
  <si>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</si>
  <si>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</si>
  <si>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</si>
  <si>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</si>
  <si>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</si>
  <si>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</si>
  <si>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</si>
  <si>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</si>
  <si>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</si>
  <si>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</si>
  <si>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</si>
  <si>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</si>
  <si>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</si>
  <si>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</si>
  <si>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</si>
  <si>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</si>
  <si>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</si>
  <si>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</si>
  <si>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</si>
  <si>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</si>
  <si>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</si>
  <si>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</si>
  <si>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</si>
  <si>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</si>
  <si>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</si>
  <si>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</si>
  <si>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</si>
  <si>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</si>
  <si>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</si>
  <si>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</si>
  <si>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</si>
  <si>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</si>
  <si>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</si>
  <si>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</si>
  <si>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</si>
  <si>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</si>
  <si>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</si>
  <si>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</si>
  <si>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</si>
  <si>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</si>
  <si>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</si>
  <si>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</si>
  <si>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</si>
  <si>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</si>
  <si>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</si>
  <si>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</si>
  <si>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</si>
  <si>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</si>
  <si>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</si>
  <si>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</si>
  <si>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</si>
  <si>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</si>
  <si>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</si>
  <si>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</si>
  <si>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</si>
  <si>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</si>
  <si>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</si>
  <si>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</si>
  <si>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</si>
  <si>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</si>
  <si>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</si>
  <si>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</si>
  <si>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</si>
  <si>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</si>
  <si>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</si>
  <si>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Diclofenac Na.</t>
  </si>
  <si>
    <t>D6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</si>
</sst>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6" zoomScale="60" zoomScaleNormal="100" workbookViewId="0">
      <selection activeCell="B60" sqref="B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B20" s="12"/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154713341</v>
      </c>
      <c r="C24" s="18">
        <v>4225.2</v>
      </c>
      <c r="D24" s="19">
        <v>1.1000000000000001</v>
      </c>
      <c r="E24" s="20">
        <v>6.1</v>
      </c>
    </row>
    <row r="25" spans="1:6" ht="16.5" customHeight="1" x14ac:dyDescent="0.3">
      <c r="A25" s="17">
        <v>2</v>
      </c>
      <c r="B25" s="18">
        <v>154941196</v>
      </c>
      <c r="C25" s="18">
        <v>4179.3</v>
      </c>
      <c r="D25" s="19">
        <v>1.1000000000000001</v>
      </c>
      <c r="E25" s="19">
        <v>6.1</v>
      </c>
    </row>
    <row r="26" spans="1:6" ht="16.5" customHeight="1" x14ac:dyDescent="0.3">
      <c r="A26" s="17">
        <v>3</v>
      </c>
      <c r="B26" s="18">
        <v>154465610</v>
      </c>
      <c r="C26" s="18">
        <v>4223.3999999999996</v>
      </c>
      <c r="D26" s="19">
        <v>1.1000000000000001</v>
      </c>
      <c r="E26" s="19">
        <v>6.1</v>
      </c>
    </row>
    <row r="27" spans="1:6" ht="16.5" customHeight="1" x14ac:dyDescent="0.3">
      <c r="A27" s="17">
        <v>4</v>
      </c>
      <c r="B27" s="18">
        <v>154906236</v>
      </c>
      <c r="C27" s="18">
        <v>4224</v>
      </c>
      <c r="D27" s="19">
        <v>1.1000000000000001</v>
      </c>
      <c r="E27" s="19">
        <v>6.1</v>
      </c>
    </row>
    <row r="28" spans="1:6" ht="16.5" customHeight="1" x14ac:dyDescent="0.3">
      <c r="A28" s="17">
        <v>5</v>
      </c>
      <c r="B28" s="18">
        <v>155789867</v>
      </c>
      <c r="C28" s="18">
        <v>4173.3999999999996</v>
      </c>
      <c r="D28" s="19">
        <v>1.1000000000000001</v>
      </c>
      <c r="E28" s="19">
        <v>6.1</v>
      </c>
    </row>
    <row r="29" spans="1:6" ht="16.5" customHeight="1" x14ac:dyDescent="0.3">
      <c r="A29" s="17">
        <v>6</v>
      </c>
      <c r="B29" s="21">
        <v>154958752</v>
      </c>
      <c r="C29" s="21">
        <v>4227.7</v>
      </c>
      <c r="D29" s="22">
        <v>1.1000000000000001</v>
      </c>
      <c r="E29" s="22">
        <v>6.1</v>
      </c>
    </row>
    <row r="30" spans="1:6" ht="16.5" customHeight="1" x14ac:dyDescent="0.3">
      <c r="A30" s="23" t="s">
        <v>18</v>
      </c>
      <c r="B30" s="24">
        <f>AVERAGE(B24:B29)</f>
        <v>154962500.33333334</v>
      </c>
      <c r="C30" s="25">
        <f>AVERAGE(C24:C29)</f>
        <v>4208.8333333333339</v>
      </c>
      <c r="D30" s="26">
        <f>AVERAGE(D24:D29)</f>
        <v>1.0999999999999999</v>
      </c>
      <c r="E30" s="26">
        <f>AVERAGE(E24:E29)</f>
        <v>6.1000000000000005</v>
      </c>
    </row>
    <row r="31" spans="1:6" ht="16.5" customHeight="1" x14ac:dyDescent="0.3">
      <c r="A31" s="27" t="s">
        <v>19</v>
      </c>
      <c r="B31" s="28">
        <f>(STDEV(B24:B29)/B30)</f>
        <v>2.8818311906991631E-3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331" t="s">
        <v>125</v>
      </c>
      <c r="C60" s="48"/>
      <c r="E60" s="330">
        <v>42408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10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200.29</v>
      </c>
      <c r="D24" s="87">
        <f t="shared" ref="D24:D43" si="0">(C24-$C$46)/$C$46</f>
        <v>1.4139419486322706E-2</v>
      </c>
      <c r="E24" s="53"/>
    </row>
    <row r="25" spans="1:5" ht="15.75" customHeight="1" x14ac:dyDescent="0.3">
      <c r="C25" s="95">
        <v>189.39</v>
      </c>
      <c r="D25" s="88">
        <f t="shared" si="0"/>
        <v>-4.1051152546234704E-2</v>
      </c>
      <c r="E25" s="53"/>
    </row>
    <row r="26" spans="1:5" ht="15.75" customHeight="1" x14ac:dyDescent="0.3">
      <c r="C26" s="95">
        <v>197.38</v>
      </c>
      <c r="D26" s="88">
        <f t="shared" si="0"/>
        <v>-5.9494423980039452E-4</v>
      </c>
      <c r="E26" s="53"/>
    </row>
    <row r="27" spans="1:5" ht="15.75" customHeight="1" x14ac:dyDescent="0.3">
      <c r="C27" s="95">
        <v>199.51</v>
      </c>
      <c r="D27" s="88">
        <f t="shared" si="0"/>
        <v>1.0190002405093823E-2</v>
      </c>
      <c r="E27" s="53"/>
    </row>
    <row r="28" spans="1:5" ht="15.75" customHeight="1" x14ac:dyDescent="0.3">
      <c r="C28" s="95">
        <v>194.48</v>
      </c>
      <c r="D28" s="88">
        <f t="shared" si="0"/>
        <v>-1.5278674413600094E-2</v>
      </c>
      <c r="E28" s="53"/>
    </row>
    <row r="29" spans="1:5" ht="15.75" customHeight="1" x14ac:dyDescent="0.3">
      <c r="C29" s="95">
        <v>204.71</v>
      </c>
      <c r="D29" s="88">
        <f t="shared" si="0"/>
        <v>3.6519449613286424E-2</v>
      </c>
      <c r="E29" s="53"/>
    </row>
    <row r="30" spans="1:5" ht="15.75" customHeight="1" x14ac:dyDescent="0.3">
      <c r="C30" s="95">
        <v>187.65</v>
      </c>
      <c r="D30" s="88">
        <f t="shared" si="0"/>
        <v>-4.9861390650514412E-2</v>
      </c>
      <c r="E30" s="53"/>
    </row>
    <row r="31" spans="1:5" ht="15.75" customHeight="1" x14ac:dyDescent="0.3">
      <c r="C31" s="95">
        <v>191.68</v>
      </c>
      <c r="D31" s="88">
        <f t="shared" si="0"/>
        <v>-2.9456069064165206E-2</v>
      </c>
      <c r="E31" s="53"/>
    </row>
    <row r="32" spans="1:5" ht="15.75" customHeight="1" x14ac:dyDescent="0.3">
      <c r="C32" s="95">
        <v>196</v>
      </c>
      <c r="D32" s="88">
        <f t="shared" si="0"/>
        <v>-7.5823744604360767E-3</v>
      </c>
      <c r="E32" s="53"/>
    </row>
    <row r="33" spans="1:7" ht="15.75" customHeight="1" x14ac:dyDescent="0.3">
      <c r="C33" s="95">
        <v>203.64</v>
      </c>
      <c r="D33" s="88">
        <f t="shared" si="0"/>
        <v>3.1101659514677468E-2</v>
      </c>
      <c r="E33" s="53"/>
    </row>
    <row r="34" spans="1:7" ht="15.75" customHeight="1" x14ac:dyDescent="0.3">
      <c r="C34" s="95">
        <v>206.42</v>
      </c>
      <c r="D34" s="88">
        <f t="shared" si="0"/>
        <v>4.5177787060595775E-2</v>
      </c>
      <c r="E34" s="53"/>
    </row>
    <row r="35" spans="1:7" ht="15.75" customHeight="1" x14ac:dyDescent="0.3">
      <c r="C35" s="95">
        <v>203.16</v>
      </c>
      <c r="D35" s="88">
        <f t="shared" si="0"/>
        <v>2.8671249003152058E-2</v>
      </c>
      <c r="E35" s="53"/>
    </row>
    <row r="36" spans="1:7" ht="15.75" customHeight="1" x14ac:dyDescent="0.3">
      <c r="C36" s="95">
        <v>193.95</v>
      </c>
      <c r="D36" s="88">
        <f t="shared" si="0"/>
        <v>-1.7962252686742796E-2</v>
      </c>
      <c r="E36" s="53"/>
    </row>
    <row r="37" spans="1:7" ht="15.75" customHeight="1" x14ac:dyDescent="0.3">
      <c r="C37" s="95">
        <v>202.25</v>
      </c>
      <c r="D37" s="88">
        <f t="shared" si="0"/>
        <v>2.4063595741718385E-2</v>
      </c>
      <c r="E37" s="53"/>
    </row>
    <row r="38" spans="1:7" ht="15.75" customHeight="1" x14ac:dyDescent="0.3">
      <c r="C38" s="95">
        <v>203.07</v>
      </c>
      <c r="D38" s="88">
        <f t="shared" si="0"/>
        <v>2.8215547032241016E-2</v>
      </c>
      <c r="E38" s="53"/>
    </row>
    <row r="39" spans="1:7" ht="15.75" customHeight="1" x14ac:dyDescent="0.3">
      <c r="C39" s="95">
        <v>198.18</v>
      </c>
      <c r="D39" s="88">
        <f t="shared" si="0"/>
        <v>3.4557399460754343E-3</v>
      </c>
      <c r="E39" s="53"/>
    </row>
    <row r="40" spans="1:7" ht="15.75" customHeight="1" x14ac:dyDescent="0.3">
      <c r="C40" s="95">
        <v>189.76</v>
      </c>
      <c r="D40" s="88">
        <f t="shared" si="0"/>
        <v>-3.917771111026714E-2</v>
      </c>
      <c r="E40" s="53"/>
    </row>
    <row r="41" spans="1:7" ht="15.75" customHeight="1" x14ac:dyDescent="0.3">
      <c r="C41" s="95">
        <v>190.18</v>
      </c>
      <c r="D41" s="88">
        <f t="shared" si="0"/>
        <v>-3.705110191268228E-2</v>
      </c>
      <c r="E41" s="53"/>
    </row>
    <row r="42" spans="1:7" ht="15.75" customHeight="1" x14ac:dyDescent="0.3">
      <c r="C42" s="95">
        <v>207.97</v>
      </c>
      <c r="D42" s="88">
        <f t="shared" si="0"/>
        <v>5.3025987670730142E-2</v>
      </c>
      <c r="E42" s="53"/>
    </row>
    <row r="43" spans="1:7" ht="16.5" customHeight="1" x14ac:dyDescent="0.3">
      <c r="C43" s="96">
        <v>190.28</v>
      </c>
      <c r="D43" s="89">
        <f t="shared" si="0"/>
        <v>-3.6544766389447834E-2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3949.9499999999994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197.49749999999997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197.49749999999997</v>
      </c>
      <c r="C49" s="93">
        <f>-IF(C46&lt;=80,10%,IF(C46&lt;250,7.5%,5%))</f>
        <v>-7.4999999999999997E-2</v>
      </c>
      <c r="D49" s="81">
        <f>IF(C46&lt;=80,C46*0.9,IF(C46&lt;250,C46*0.925,C46*0.95))</f>
        <v>182.68518749999998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212.30981249999996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126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>
        <v>42546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42584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126</v>
      </c>
      <c r="C26" s="324"/>
    </row>
    <row r="27" spans="1:14" ht="26.25" customHeight="1" x14ac:dyDescent="0.4">
      <c r="A27" s="109" t="s">
        <v>48</v>
      </c>
      <c r="B27" s="322" t="s">
        <v>127</v>
      </c>
      <c r="C27" s="322"/>
    </row>
    <row r="28" spans="1:14" ht="27" customHeight="1" x14ac:dyDescent="0.4">
      <c r="A28" s="109" t="s">
        <v>6</v>
      </c>
      <c r="B28" s="110">
        <v>99.38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152541768</v>
      </c>
      <c r="E38" s="133">
        <f>IF(ISBLANK(D38),"-",$D$48/$D$45*D38)</f>
        <v>162255208.50839689</v>
      </c>
      <c r="F38" s="132">
        <v>133017916</v>
      </c>
      <c r="G38" s="134">
        <f>IF(ISBLANK(F38),"-",$D$48/$F$45*F38)</f>
        <v>164566933.01749536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153458905</v>
      </c>
      <c r="E39" s="138">
        <f>IF(ISBLANK(D39),"-",$D$48/$D$45*D39)</f>
        <v>163230746.27170488</v>
      </c>
      <c r="F39" s="137">
        <v>132467894</v>
      </c>
      <c r="G39" s="139">
        <f>IF(ISBLANK(F39),"-",$D$48/$F$45*F39)</f>
        <v>163886457.51198414</v>
      </c>
      <c r="I39" s="307">
        <f>ABS((F43/D43*D42)-F42)/D42</f>
        <v>6.998580295813182E-3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153932099</v>
      </c>
      <c r="E40" s="138">
        <f>IF(ISBLANK(D40),"-",$D$48/$D$45*D40)</f>
        <v>163734071.96499908</v>
      </c>
      <c r="F40" s="137">
        <v>133165048</v>
      </c>
      <c r="G40" s="139">
        <f>IF(ISBLANK(F40),"-",$D$48/$F$45*F40)</f>
        <v>164748961.59467387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153310924</v>
      </c>
      <c r="E42" s="148">
        <f>AVERAGE(E38:E41)</f>
        <v>163073342.24836695</v>
      </c>
      <c r="F42" s="147">
        <f>AVERAGE(F38:F41)</f>
        <v>132883619.33333333</v>
      </c>
      <c r="G42" s="149">
        <f>AVERAGE(G38:G41)</f>
        <v>164400784.04138446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14.19</v>
      </c>
      <c r="E43" s="140"/>
      <c r="F43" s="152">
        <v>12.2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14.19</v>
      </c>
      <c r="E44" s="155"/>
      <c r="F44" s="154">
        <f>F43*$B$34</f>
        <v>12.2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</v>
      </c>
      <c r="C45" s="153" t="s">
        <v>77</v>
      </c>
      <c r="D45" s="157">
        <f>D44*$B$30/100</f>
        <v>14.102022</v>
      </c>
      <c r="E45" s="158"/>
      <c r="F45" s="157">
        <f>F44*$B$30/100</f>
        <v>12.124359999999999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0.70510110000000004</v>
      </c>
      <c r="E46" s="160"/>
      <c r="F46" s="161">
        <f>F45/$B$45</f>
        <v>0.60621799999999992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0.75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163737063.14487571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5.5889452626529555E-3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 Diclofenac sodium B.P 50 mg</v>
      </c>
    </row>
    <row r="56" spans="1:12" ht="26.25" customHeight="1" x14ac:dyDescent="0.4">
      <c r="A56" s="177" t="s">
        <v>87</v>
      </c>
      <c r="B56" s="178">
        <v>50</v>
      </c>
      <c r="C56" s="99" t="str">
        <f>B20</f>
        <v>Diclofenac Na.</v>
      </c>
      <c r="H56" s="179"/>
    </row>
    <row r="57" spans="1:12" ht="18.75" x14ac:dyDescent="0.3">
      <c r="A57" s="176" t="s">
        <v>88</v>
      </c>
      <c r="B57" s="268">
        <f>Uniformity!C46</f>
        <v>197.49749999999997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0" t="s">
        <v>94</v>
      </c>
      <c r="D60" s="313">
        <v>203.26</v>
      </c>
      <c r="E60" s="182">
        <v>1</v>
      </c>
      <c r="F60" s="183">
        <v>175424153</v>
      </c>
      <c r="G60" s="269">
        <f>IF(ISBLANK(F60),"-",(F60/$D$50*$D$47*$B$68)*($B$57/$D$60))</f>
        <v>48.797025970165933</v>
      </c>
      <c r="H60" s="184">
        <f t="shared" ref="H60:H71" si="0">IF(ISBLANK(F60),"-",G60/$B$56)</f>
        <v>0.97594051940331861</v>
      </c>
      <c r="L60" s="112"/>
    </row>
    <row r="61" spans="1:12" s="14" customFormat="1" ht="26.25" customHeight="1" x14ac:dyDescent="0.4">
      <c r="A61" s="124" t="s">
        <v>95</v>
      </c>
      <c r="B61" s="125">
        <v>5</v>
      </c>
      <c r="C61" s="311"/>
      <c r="D61" s="314"/>
      <c r="E61" s="185">
        <v>2</v>
      </c>
      <c r="F61" s="137">
        <v>174706525</v>
      </c>
      <c r="G61" s="270">
        <f>IF(ISBLANK(F61),"-",(F61/$D$50*$D$47*$B$68)*($B$57/$D$60))</f>
        <v>48.597406296625778</v>
      </c>
      <c r="H61" s="186">
        <f t="shared" si="0"/>
        <v>0.97194812593251556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174261578</v>
      </c>
      <c r="G62" s="270">
        <f>IF(ISBLANK(F62),"-",(F62/$D$50*$D$47*$B$68)*($B$57/$D$60))</f>
        <v>48.473637192183539</v>
      </c>
      <c r="H62" s="186">
        <f t="shared" si="0"/>
        <v>0.96947274384367077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202.41</v>
      </c>
      <c r="E64" s="182">
        <v>1</v>
      </c>
      <c r="F64" s="183">
        <v>171168159</v>
      </c>
      <c r="G64" s="271">
        <f>IF(ISBLANK(F64),"-",(F64/$D$50*$D$47*$B$68)*($B$57/$D$64))</f>
        <v>47.813099906768485</v>
      </c>
      <c r="H64" s="190">
        <f t="shared" si="0"/>
        <v>0.95626199813536972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172219405</v>
      </c>
      <c r="G65" s="272">
        <f>IF(ISBLANK(F65),"-",(F65/$D$50*$D$47*$B$68)*($B$57/$D$64))</f>
        <v>48.106748739111133</v>
      </c>
      <c r="H65" s="191">
        <f t="shared" si="0"/>
        <v>0.96213497478222265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171949282</v>
      </c>
      <c r="G66" s="272">
        <f>IF(ISBLANK(F66),"-",(F66/$D$50*$D$47*$B$68)*($B$57/$D$64))</f>
        <v>48.031294179912905</v>
      </c>
      <c r="H66" s="191">
        <f t="shared" si="0"/>
        <v>0.96062588359825807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62.5</v>
      </c>
      <c r="C68" s="310" t="s">
        <v>104</v>
      </c>
      <c r="D68" s="313">
        <v>195.96</v>
      </c>
      <c r="E68" s="182">
        <v>1</v>
      </c>
      <c r="F68" s="183">
        <v>171982621</v>
      </c>
      <c r="G68" s="271">
        <f>IF(ISBLANK(F68),"-",(F68/$D$50*$D$47*$B$68)*($B$57/$D$68))</f>
        <v>49.621857738186343</v>
      </c>
      <c r="H68" s="186">
        <f t="shared" si="0"/>
        <v>0.99243715476372685</v>
      </c>
    </row>
    <row r="69" spans="1:8" ht="27" customHeight="1" x14ac:dyDescent="0.4">
      <c r="A69" s="172" t="s">
        <v>105</v>
      </c>
      <c r="B69" s="194">
        <f>(D47*B68)/B56*B57</f>
        <v>185.15390624999998</v>
      </c>
      <c r="C69" s="311"/>
      <c r="D69" s="314"/>
      <c r="E69" s="185">
        <v>2</v>
      </c>
      <c r="F69" s="137">
        <v>173159119</v>
      </c>
      <c r="G69" s="272">
        <f>IF(ISBLANK(F69),"-",(F69/$D$50*$D$47*$B$68)*($B$57/$D$68))</f>
        <v>49.961310736668452</v>
      </c>
      <c r="H69" s="186">
        <f t="shared" si="0"/>
        <v>0.99922621473336903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172663223</v>
      </c>
      <c r="G70" s="272">
        <f>IF(ISBLANK(F70),"-",(F70/$D$50*$D$47*$B$68)*($B$57/$D$68))</f>
        <v>49.818230693918451</v>
      </c>
      <c r="H70" s="186">
        <f t="shared" si="0"/>
        <v>0.99636461387836905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48.802290161504558</v>
      </c>
      <c r="H72" s="199">
        <f>AVERAGE(H60:H71)</f>
        <v>0.97604580323009116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1.660561610917936E-2</v>
      </c>
      <c r="H73" s="274">
        <f>STDEV(H60:H71)/H72</f>
        <v>1.6605616109179367E-2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Diclofenac Na.</v>
      </c>
      <c r="D76" s="297"/>
      <c r="E76" s="205" t="s">
        <v>108</v>
      </c>
      <c r="F76" s="205"/>
      <c r="G76" s="206">
        <f>H72</f>
        <v>0.97604580323009116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Diclofenac Na.</v>
      </c>
      <c r="C79" s="320"/>
    </row>
    <row r="80" spans="1:8" ht="26.25" customHeight="1" x14ac:dyDescent="0.4">
      <c r="A80" s="109" t="s">
        <v>48</v>
      </c>
      <c r="B80" s="320" t="str">
        <f>B27</f>
        <v>D6 7</v>
      </c>
      <c r="C80" s="320"/>
    </row>
    <row r="81" spans="1:12" ht="27" customHeight="1" x14ac:dyDescent="0.4">
      <c r="A81" s="109" t="s">
        <v>6</v>
      </c>
      <c r="B81" s="208">
        <f>B28</f>
        <v>99.38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07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24">
        <f>(B97/B96)*(B95/B94)*(B93/B92)*(B91/B90)*B89</f>
        <v>1</v>
      </c>
      <c r="C98" s="222" t="s">
        <v>115</v>
      </c>
      <c r="D98" s="225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0</v>
      </c>
      <c r="E99" s="158"/>
      <c r="F99" s="161">
        <f>F98/$B$98</f>
        <v>0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50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50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50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53"/>
      <c r="D116" s="216" t="s">
        <v>84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Diclofenac Na.</v>
      </c>
      <c r="D120" s="297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Diclofenac</vt:lpstr>
      <vt:lpstr>Diclofenac!Print_Area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2016-08-02T06:20:54Z</cp:lastPrinted>
  <dcterms:created xsi:type="dcterms:W3CDTF">2005-07-05T10:19:27Z</dcterms:created>
  <dcterms:modified xsi:type="dcterms:W3CDTF">2016-08-02T07:05:52Z</dcterms:modified>
  <cp:category/>
</cp:coreProperties>
</file>