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CIPROFLOXACIN" sheetId="3" r:id="rId3"/>
    <sheet name="Sheet1" sheetId="4" r:id="rId4"/>
  </sheets>
  <definedNames>
    <definedName name="_xlnm.Print_Area" localSheetId="2">CIPROFLOXACIN!$A$1:$H$124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K20" i="4" l="1"/>
  <c r="J33" i="4"/>
  <c r="B21" i="1" l="1"/>
  <c r="H27" i="4" l="1"/>
  <c r="G27" i="4"/>
  <c r="G21" i="4"/>
  <c r="F21" i="4"/>
  <c r="F28" i="4"/>
  <c r="G28" i="4"/>
  <c r="G36" i="4" l="1"/>
  <c r="F35" i="4"/>
  <c r="C120" i="3" l="1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50" i="2" s="1"/>
  <c r="C45" i="2"/>
  <c r="D43" i="2"/>
  <c r="D38" i="2"/>
  <c r="D37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D26" i="2"/>
  <c r="D30" i="2"/>
  <c r="D34" i="2"/>
  <c r="D39" i="2"/>
  <c r="D27" i="2"/>
  <c r="D31" i="2"/>
  <c r="D35" i="2"/>
  <c r="D41" i="2"/>
  <c r="C49" i="2"/>
  <c r="D101" i="3"/>
  <c r="D102" i="3" s="1"/>
  <c r="I92" i="3"/>
  <c r="D49" i="3"/>
  <c r="F45" i="3"/>
  <c r="F46" i="3" s="1"/>
  <c r="F98" i="3"/>
  <c r="F99" i="3" s="1"/>
  <c r="B69" i="3"/>
  <c r="D36" i="2"/>
  <c r="D40" i="2"/>
  <c r="D49" i="2"/>
  <c r="B57" i="3"/>
  <c r="C50" i="2"/>
  <c r="D97" i="3"/>
  <c r="D98" i="3" s="1"/>
  <c r="D99" i="3" s="1"/>
  <c r="D42" i="2"/>
  <c r="B49" i="2"/>
  <c r="D44" i="3"/>
  <c r="D45" i="3" s="1"/>
  <c r="E41" i="3" s="1"/>
  <c r="G91" i="3" l="1"/>
  <c r="G92" i="3"/>
  <c r="G38" i="3"/>
  <c r="G39" i="3"/>
  <c r="G40" i="3"/>
  <c r="G41" i="3"/>
  <c r="G93" i="3"/>
  <c r="G94" i="3"/>
  <c r="E93" i="3"/>
  <c r="E94" i="3"/>
  <c r="E40" i="3"/>
  <c r="E38" i="3"/>
  <c r="D46" i="3"/>
  <c r="E39" i="3"/>
  <c r="E91" i="3"/>
  <c r="E92" i="3"/>
  <c r="G95" i="3" l="1"/>
  <c r="G42" i="3"/>
  <c r="E42" i="3"/>
  <c r="D52" i="3"/>
  <c r="D50" i="3"/>
  <c r="E95" i="3"/>
  <c r="D103" i="3"/>
  <c r="D105" i="3"/>
  <c r="G68" i="3" l="1"/>
  <c r="H68" i="3" s="1"/>
  <c r="G70" i="3"/>
  <c r="H70" i="3" s="1"/>
  <c r="G65" i="3"/>
  <c r="H65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3" i="3"/>
  <c r="H63" i="3" s="1"/>
  <c r="D51" i="3"/>
  <c r="G67" i="3"/>
  <c r="H67" i="3" s="1"/>
  <c r="G61" i="3"/>
  <c r="H6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3" l="1"/>
  <c r="E116" i="3" s="1"/>
  <c r="E117" i="3"/>
  <c r="F108" i="3"/>
  <c r="H60" i="3"/>
  <c r="G74" i="3"/>
  <c r="G72" i="3"/>
  <c r="G73" i="3" s="1"/>
  <c r="F117" i="3" l="1"/>
  <c r="F115" i="3"/>
  <c r="H74" i="3"/>
  <c r="H72" i="3"/>
  <c r="G76" i="3" l="1"/>
  <c r="H73" i="3"/>
  <c r="G120" i="3"/>
  <c r="F116" i="3"/>
</calcChain>
</file>

<file path=xl/sharedStrings.xml><?xml version="1.0" encoding="utf-8"?>
<sst xmlns="http://schemas.openxmlformats.org/spreadsheetml/2006/main" count="235" uniqueCount="130">
  <si>
    <t>HPLC System Suitability Report</t>
  </si>
  <si>
    <t>Analysis Data</t>
  </si>
  <si>
    <t>Assay</t>
  </si>
  <si>
    <t>Sample(s)</t>
  </si>
  <si>
    <t>Reference Substance:</t>
  </si>
  <si>
    <t>TRICIP 500 TABLETS</t>
  </si>
  <si>
    <t>% age Purity:</t>
  </si>
  <si>
    <t>NDQD201605945</t>
  </si>
  <si>
    <t>Weight (mg):</t>
  </si>
  <si>
    <t>Ciprofloxacin hydrochloride</t>
  </si>
  <si>
    <t>Standard Conc (mg/mL):</t>
  </si>
  <si>
    <t>Each uncoated tablet contains Ciprofloxacin hydrochloride B.P equivalent to Ciprofloxacin 500mg</t>
  </si>
  <si>
    <t>2016-05-13 11:18:50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</si>
  <si>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</si>
  <si>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</si>
  <si>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</si>
  <si>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</si>
  <si>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</si>
  <si>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</si>
  <si>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</si>
  <si>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</si>
  <si>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</si>
  <si>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</si>
  <si>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</si>
  <si>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</si>
  <si>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</si>
  <si>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</si>
  <si>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</si>
  <si>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</si>
  <si>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</si>
  <si>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</si>
  <si>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</si>
  <si>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</si>
  <si>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</si>
  <si>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</si>
  <si>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</si>
  <si>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</si>
  <si>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</si>
  <si>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</si>
  <si>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</si>
  <si>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</si>
  <si>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</si>
  <si>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</si>
  <si>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</si>
  <si>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</si>
  <si>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</si>
  <si>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</si>
  <si>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</si>
  <si>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</si>
  <si>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</si>
  <si>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</si>
  <si>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</si>
  <si>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</si>
  <si>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</si>
  <si>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</si>
  <si>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</si>
  <si>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</si>
  <si>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</si>
  <si>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</si>
  <si>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</si>
  <si>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</si>
  <si>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</si>
  <si>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</si>
  <si>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</si>
  <si>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</si>
  <si>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</si>
  <si>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</si>
  <si>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</si>
  <si>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</si>
  <si>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</si>
  <si>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</si>
  <si>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</si>
  <si>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</si>
  <si>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</si>
  <si>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</si>
  <si>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</si>
  <si>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</si>
  <si>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</si>
  <si>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</si>
  <si>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</si>
  <si>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</si>
  <si>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</si>
  <si>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</si>
  <si>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</si>
  <si>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</si>
  <si>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</si>
  <si>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</si>
  <si>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</si>
  <si>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</si>
  <si>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</si>
  <si>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</si>
  <si>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</si>
  <si>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</si>
  <si>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</si>
  <si>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</si>
  <si>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</si>
  <si>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</si>
  <si>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</si>
  <si>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</si>
  <si>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</si>
  <si>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</si>
  <si>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</si>
  <si>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</si>
  <si>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</si>
  <si>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</si>
  <si>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</si>
  <si>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</si>
  <si>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</si>
  <si>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</si>
  <si>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</si>
  <si>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</si>
  <si>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</si>
  <si>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</si>
  <si>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</si>
  <si>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</si>
  <si>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</si>
  <si>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</si>
  <si>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</si>
  <si>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</si>
  <si>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</si>
  <si>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</si>
  <si>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</si>
  <si>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</si>
  <si>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</si>
  <si>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</si>
  <si>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.</t>
  </si>
  <si>
    <t>C57-31</t>
  </si>
  <si>
    <t xml:space="preserve">CIPROFLOXACIN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</si>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</sst>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B36" sqref="B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5" t="s">
        <v>0</v>
      </c>
      <c r="B15" s="275"/>
      <c r="C15" s="275"/>
      <c r="D15" s="275"/>
      <c r="E15" s="2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20.94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0.2094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586801853</v>
      </c>
      <c r="C24" s="18">
        <v>4931.9399999999996</v>
      </c>
      <c r="D24" s="19">
        <v>1.63</v>
      </c>
      <c r="E24" s="20">
        <v>6.25</v>
      </c>
    </row>
    <row r="25" spans="1:6" ht="16.5" customHeight="1" x14ac:dyDescent="0.3">
      <c r="A25" s="17">
        <v>2</v>
      </c>
      <c r="B25" s="18">
        <v>586446227</v>
      </c>
      <c r="C25" s="18">
        <v>4940.8500000000004</v>
      </c>
      <c r="D25" s="19">
        <v>1.59</v>
      </c>
      <c r="E25" s="19">
        <v>6.25</v>
      </c>
    </row>
    <row r="26" spans="1:6" ht="16.5" customHeight="1" x14ac:dyDescent="0.3">
      <c r="A26" s="17">
        <v>3</v>
      </c>
      <c r="B26" s="18">
        <v>586172974</v>
      </c>
      <c r="C26" s="18">
        <v>4948.26</v>
      </c>
      <c r="D26" s="19">
        <v>1.62</v>
      </c>
      <c r="E26" s="19">
        <v>6.25</v>
      </c>
    </row>
    <row r="27" spans="1:6" ht="16.5" customHeight="1" x14ac:dyDescent="0.3">
      <c r="A27" s="17">
        <v>4</v>
      </c>
      <c r="B27" s="18">
        <v>584224170</v>
      </c>
      <c r="C27" s="18">
        <v>4960.3900000000003</v>
      </c>
      <c r="D27" s="19">
        <v>1.63</v>
      </c>
      <c r="E27" s="19">
        <v>6.25</v>
      </c>
    </row>
    <row r="28" spans="1:6" ht="16.5" customHeight="1" x14ac:dyDescent="0.3">
      <c r="A28" s="17">
        <v>5</v>
      </c>
      <c r="B28" s="18">
        <v>583764733</v>
      </c>
      <c r="C28" s="18">
        <v>4973.12</v>
      </c>
      <c r="D28" s="19">
        <v>1.6</v>
      </c>
      <c r="E28" s="19">
        <v>6.25</v>
      </c>
    </row>
    <row r="29" spans="1:6" ht="16.5" customHeight="1" x14ac:dyDescent="0.3">
      <c r="A29" s="17">
        <v>6</v>
      </c>
      <c r="B29" s="21">
        <v>587148024</v>
      </c>
      <c r="C29" s="21">
        <v>4942.42</v>
      </c>
      <c r="D29" s="22">
        <v>1.62</v>
      </c>
      <c r="E29" s="22">
        <v>6.25</v>
      </c>
    </row>
    <row r="30" spans="1:6" ht="16.5" customHeight="1" x14ac:dyDescent="0.3">
      <c r="A30" s="23" t="s">
        <v>18</v>
      </c>
      <c r="B30" s="24">
        <f>AVERAGE(B24:B29)</f>
        <v>585759663.5</v>
      </c>
      <c r="C30" s="25">
        <f>AVERAGE(C24:C29)</f>
        <v>4949.4966666666669</v>
      </c>
      <c r="D30" s="26">
        <f>AVERAGE(D24:D29)</f>
        <v>1.6150000000000002</v>
      </c>
      <c r="E30" s="26">
        <f>AVERAGE(E24:E29)</f>
        <v>6.25</v>
      </c>
    </row>
    <row r="31" spans="1:6" ht="16.5" customHeight="1" x14ac:dyDescent="0.3">
      <c r="A31" s="27" t="s">
        <v>19</v>
      </c>
      <c r="B31" s="28">
        <f>(STDEV(B24:B29)/B30)</f>
        <v>2.413525463320236E-3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128</v>
      </c>
      <c r="C34" s="38"/>
      <c r="D34" s="38"/>
      <c r="E34" s="39"/>
    </row>
    <row r="35" spans="1:6" ht="16.5" customHeight="1" x14ac:dyDescent="0.3">
      <c r="A35" s="11"/>
      <c r="B35" s="37" t="s">
        <v>129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6" t="s">
        <v>26</v>
      </c>
      <c r="C59" s="2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38" sqref="D3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0" t="s">
        <v>31</v>
      </c>
      <c r="B11" s="281"/>
      <c r="C11" s="281"/>
      <c r="D11" s="281"/>
      <c r="E11" s="281"/>
      <c r="F11" s="282"/>
      <c r="G11" s="91"/>
    </row>
    <row r="12" spans="1:7" ht="16.5" customHeight="1" x14ac:dyDescent="0.3">
      <c r="A12" s="279" t="s">
        <v>32</v>
      </c>
      <c r="B12" s="279"/>
      <c r="C12" s="279"/>
      <c r="D12" s="279"/>
      <c r="E12" s="279"/>
      <c r="F12" s="279"/>
      <c r="G12" s="90"/>
    </row>
    <row r="14" spans="1:7" ht="16.5" customHeight="1" x14ac:dyDescent="0.3">
      <c r="A14" s="284" t="s">
        <v>33</v>
      </c>
      <c r="B14" s="284"/>
      <c r="C14" s="60" t="s">
        <v>5</v>
      </c>
    </row>
    <row r="15" spans="1:7" ht="16.5" customHeight="1" x14ac:dyDescent="0.3">
      <c r="A15" s="284" t="s">
        <v>34</v>
      </c>
      <c r="B15" s="284"/>
      <c r="C15" s="60" t="s">
        <v>7</v>
      </c>
    </row>
    <row r="16" spans="1:7" ht="16.5" customHeight="1" x14ac:dyDescent="0.3">
      <c r="A16" s="284" t="s">
        <v>35</v>
      </c>
      <c r="B16" s="284"/>
      <c r="C16" s="60" t="s">
        <v>9</v>
      </c>
    </row>
    <row r="17" spans="1:5" ht="16.5" customHeight="1" x14ac:dyDescent="0.3">
      <c r="A17" s="284" t="s">
        <v>36</v>
      </c>
      <c r="B17" s="284"/>
      <c r="C17" s="60" t="s">
        <v>11</v>
      </c>
    </row>
    <row r="18" spans="1:5" ht="16.5" customHeight="1" x14ac:dyDescent="0.3">
      <c r="A18" s="284" t="s">
        <v>37</v>
      </c>
      <c r="B18" s="284"/>
      <c r="C18" s="97" t="s">
        <v>12</v>
      </c>
    </row>
    <row r="19" spans="1:5" ht="16.5" customHeight="1" x14ac:dyDescent="0.3">
      <c r="A19" s="284" t="s">
        <v>38</v>
      </c>
      <c r="B19" s="2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9" t="s">
        <v>1</v>
      </c>
      <c r="B21" s="279"/>
      <c r="C21" s="59" t="s">
        <v>39</v>
      </c>
      <c r="D21" s="66"/>
    </row>
    <row r="22" spans="1:5" ht="15.75" customHeight="1" x14ac:dyDescent="0.3">
      <c r="A22" s="283"/>
      <c r="B22" s="283"/>
      <c r="C22" s="57"/>
      <c r="D22" s="283"/>
      <c r="E22" s="2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884.32</v>
      </c>
      <c r="D24" s="87">
        <f t="shared" ref="D24:D43" si="0">(C24-$C$46)/$C$46</f>
        <v>2.1275023155152388E-2</v>
      </c>
      <c r="E24" s="53"/>
    </row>
    <row r="25" spans="1:5" ht="15.75" customHeight="1" x14ac:dyDescent="0.3">
      <c r="C25" s="95">
        <v>869.22</v>
      </c>
      <c r="D25" s="88">
        <f t="shared" si="0"/>
        <v>3.8364795853554536E-3</v>
      </c>
      <c r="E25" s="53"/>
    </row>
    <row r="26" spans="1:5" ht="15.75" customHeight="1" x14ac:dyDescent="0.3">
      <c r="C26" s="95">
        <v>827.15</v>
      </c>
      <c r="D26" s="88">
        <f t="shared" si="0"/>
        <v>-4.4748919618707902E-2</v>
      </c>
      <c r="E26" s="53"/>
    </row>
    <row r="27" spans="1:5" ht="15.75" customHeight="1" x14ac:dyDescent="0.3">
      <c r="C27" s="95">
        <v>886.5</v>
      </c>
      <c r="D27" s="88">
        <f t="shared" si="0"/>
        <v>2.3792640703639564E-2</v>
      </c>
      <c r="E27" s="53"/>
    </row>
    <row r="28" spans="1:5" ht="15.75" customHeight="1" x14ac:dyDescent="0.3">
      <c r="C28" s="95">
        <v>877.45</v>
      </c>
      <c r="D28" s="88">
        <f t="shared" si="0"/>
        <v>1.3341063266112332E-2</v>
      </c>
      <c r="E28" s="53"/>
    </row>
    <row r="29" spans="1:5" ht="15.75" customHeight="1" x14ac:dyDescent="0.3">
      <c r="C29" s="95">
        <v>909.88</v>
      </c>
      <c r="D29" s="88">
        <f t="shared" si="0"/>
        <v>5.0793511475947614E-2</v>
      </c>
      <c r="E29" s="53"/>
    </row>
    <row r="30" spans="1:5" ht="15.75" customHeight="1" x14ac:dyDescent="0.3">
      <c r="C30" s="95">
        <v>846.88</v>
      </c>
      <c r="D30" s="88">
        <f t="shared" si="0"/>
        <v>-2.1963325934463318E-2</v>
      </c>
      <c r="E30" s="53"/>
    </row>
    <row r="31" spans="1:5" ht="15.75" customHeight="1" x14ac:dyDescent="0.3">
      <c r="C31" s="95">
        <v>876.94</v>
      </c>
      <c r="D31" s="88">
        <f t="shared" si="0"/>
        <v>1.2752079344218539E-2</v>
      </c>
      <c r="E31" s="53"/>
    </row>
    <row r="32" spans="1:5" ht="15.75" customHeight="1" x14ac:dyDescent="0.3">
      <c r="C32" s="95">
        <v>850.02</v>
      </c>
      <c r="D32" s="88">
        <f t="shared" si="0"/>
        <v>-1.8337032768293644E-2</v>
      </c>
      <c r="E32" s="53"/>
    </row>
    <row r="33" spans="1:7" ht="15.75" customHeight="1" x14ac:dyDescent="0.3">
      <c r="C33" s="95">
        <v>869.16</v>
      </c>
      <c r="D33" s="88">
        <f t="shared" si="0"/>
        <v>3.7671873592502324E-3</v>
      </c>
      <c r="E33" s="53"/>
    </row>
    <row r="34" spans="1:7" ht="15.75" customHeight="1" x14ac:dyDescent="0.3">
      <c r="C34" s="95">
        <v>870.15</v>
      </c>
      <c r="D34" s="88">
        <f t="shared" si="0"/>
        <v>4.9105090899852714E-3</v>
      </c>
      <c r="E34" s="53"/>
    </row>
    <row r="35" spans="1:7" ht="15.75" customHeight="1" x14ac:dyDescent="0.3">
      <c r="C35" s="95">
        <v>861.76</v>
      </c>
      <c r="D35" s="88">
        <f t="shared" si="0"/>
        <v>-4.7788538603853112E-3</v>
      </c>
      <c r="E35" s="53"/>
    </row>
    <row r="36" spans="1:7" ht="15.75" customHeight="1" x14ac:dyDescent="0.3">
      <c r="C36" s="95">
        <v>860.39</v>
      </c>
      <c r="D36" s="88">
        <f t="shared" si="0"/>
        <v>-6.3610263564529831E-3</v>
      </c>
      <c r="E36" s="53"/>
    </row>
    <row r="37" spans="1:7" ht="15.75" customHeight="1" x14ac:dyDescent="0.3">
      <c r="C37" s="95">
        <v>876.8</v>
      </c>
      <c r="D37" s="88">
        <f t="shared" si="0"/>
        <v>1.25903974833064E-2</v>
      </c>
      <c r="E37" s="53"/>
    </row>
    <row r="38" spans="1:7" ht="15.75" customHeight="1" x14ac:dyDescent="0.3">
      <c r="C38" s="95">
        <v>881.76</v>
      </c>
      <c r="D38" s="88">
        <f t="shared" si="0"/>
        <v>1.8318554841332445E-2</v>
      </c>
      <c r="E38" s="53"/>
    </row>
    <row r="39" spans="1:7" ht="15.75" customHeight="1" x14ac:dyDescent="0.3">
      <c r="C39" s="95">
        <v>863.83</v>
      </c>
      <c r="D39" s="88">
        <f t="shared" si="0"/>
        <v>-2.3882720597574658E-3</v>
      </c>
      <c r="E39" s="53"/>
    </row>
    <row r="40" spans="1:7" ht="15.75" customHeight="1" x14ac:dyDescent="0.3">
      <c r="C40" s="95">
        <v>859.7</v>
      </c>
      <c r="D40" s="88">
        <f t="shared" si="0"/>
        <v>-7.157886956662177E-3</v>
      </c>
      <c r="E40" s="53"/>
    </row>
    <row r="41" spans="1:7" ht="15.75" customHeight="1" x14ac:dyDescent="0.3">
      <c r="C41" s="95">
        <v>854.32</v>
      </c>
      <c r="D41" s="88">
        <f t="shared" si="0"/>
        <v>-1.3371089897424249E-2</v>
      </c>
      <c r="E41" s="53"/>
    </row>
    <row r="42" spans="1:7" ht="15.75" customHeight="1" x14ac:dyDescent="0.3">
      <c r="C42" s="95">
        <v>868.14</v>
      </c>
      <c r="D42" s="88">
        <f t="shared" si="0"/>
        <v>2.5892195154626476E-3</v>
      </c>
      <c r="E42" s="53"/>
    </row>
    <row r="43" spans="1:7" ht="16.5" customHeight="1" x14ac:dyDescent="0.3">
      <c r="C43" s="96">
        <v>823.59</v>
      </c>
      <c r="D43" s="89">
        <f t="shared" si="0"/>
        <v>-4.8860258367613603E-2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17317.96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865.89799999999991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7">
        <f>C46</f>
        <v>865.89799999999991</v>
      </c>
      <c r="C49" s="93">
        <f>-IF(C46&lt;=80,10%,IF(C46&lt;250,7.5%,5%))</f>
        <v>-0.05</v>
      </c>
      <c r="D49" s="81">
        <f>IF(C46&lt;=80,C46*0.9,IF(C46&lt;250,C46*0.925,C46*0.95))</f>
        <v>822.60309999999993</v>
      </c>
    </row>
    <row r="50" spans="1:6" ht="17.25" customHeight="1" x14ac:dyDescent="0.3">
      <c r="B50" s="278"/>
      <c r="C50" s="94">
        <f>IF(C46&lt;=80, 10%, IF(C46&lt;250, 7.5%, 5%))</f>
        <v>0.05</v>
      </c>
      <c r="D50" s="81">
        <f>IF(C46&lt;=80, C46*1.1, IF(C46&lt;250, C46*1.075, C46*1.05))</f>
        <v>909.1928999999999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96" zoomScale="70" zoomScaleNormal="40" zoomScaleSheetLayoutView="70" zoomScalePageLayoutView="42" workbookViewId="0">
      <selection activeCell="D97" sqref="D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5" t="s">
        <v>45</v>
      </c>
      <c r="B1" s="285"/>
      <c r="C1" s="285"/>
      <c r="D1" s="285"/>
      <c r="E1" s="285"/>
      <c r="F1" s="285"/>
      <c r="G1" s="285"/>
      <c r="H1" s="285"/>
      <c r="I1" s="285"/>
    </row>
    <row r="2" spans="1:9" ht="18.75" customHeight="1" x14ac:dyDescent="0.25">
      <c r="A2" s="285"/>
      <c r="B2" s="285"/>
      <c r="C2" s="285"/>
      <c r="D2" s="285"/>
      <c r="E2" s="285"/>
      <c r="F2" s="285"/>
      <c r="G2" s="285"/>
      <c r="H2" s="285"/>
      <c r="I2" s="285"/>
    </row>
    <row r="3" spans="1:9" ht="18.75" customHeight="1" x14ac:dyDescent="0.25">
      <c r="A3" s="285"/>
      <c r="B3" s="285"/>
      <c r="C3" s="285"/>
      <c r="D3" s="285"/>
      <c r="E3" s="285"/>
      <c r="F3" s="285"/>
      <c r="G3" s="285"/>
      <c r="H3" s="285"/>
      <c r="I3" s="285"/>
    </row>
    <row r="4" spans="1:9" ht="18.75" customHeight="1" x14ac:dyDescent="0.25">
      <c r="A4" s="285"/>
      <c r="B4" s="285"/>
      <c r="C4" s="285"/>
      <c r="D4" s="285"/>
      <c r="E4" s="285"/>
      <c r="F4" s="285"/>
      <c r="G4" s="285"/>
      <c r="H4" s="285"/>
      <c r="I4" s="285"/>
    </row>
    <row r="5" spans="1:9" ht="18.75" customHeight="1" x14ac:dyDescent="0.25">
      <c r="A5" s="285"/>
      <c r="B5" s="285"/>
      <c r="C5" s="285"/>
      <c r="D5" s="285"/>
      <c r="E5" s="285"/>
      <c r="F5" s="285"/>
      <c r="G5" s="285"/>
      <c r="H5" s="285"/>
      <c r="I5" s="285"/>
    </row>
    <row r="6" spans="1:9" ht="18.75" customHeight="1" x14ac:dyDescent="0.25">
      <c r="A6" s="285"/>
      <c r="B6" s="285"/>
      <c r="C6" s="285"/>
      <c r="D6" s="285"/>
      <c r="E6" s="285"/>
      <c r="F6" s="285"/>
      <c r="G6" s="285"/>
      <c r="H6" s="285"/>
      <c r="I6" s="285"/>
    </row>
    <row r="7" spans="1:9" ht="18.75" customHeight="1" x14ac:dyDescent="0.25">
      <c r="A7" s="285"/>
      <c r="B7" s="285"/>
      <c r="C7" s="285"/>
      <c r="D7" s="285"/>
      <c r="E7" s="285"/>
      <c r="F7" s="285"/>
      <c r="G7" s="285"/>
      <c r="H7" s="285"/>
      <c r="I7" s="285"/>
    </row>
    <row r="8" spans="1:9" x14ac:dyDescent="0.25">
      <c r="A8" s="286" t="s">
        <v>46</v>
      </c>
      <c r="B8" s="286"/>
      <c r="C8" s="286"/>
      <c r="D8" s="286"/>
      <c r="E8" s="286"/>
      <c r="F8" s="286"/>
      <c r="G8" s="286"/>
      <c r="H8" s="286"/>
      <c r="I8" s="286"/>
    </row>
    <row r="9" spans="1:9" x14ac:dyDescent="0.25">
      <c r="A9" s="286"/>
      <c r="B9" s="286"/>
      <c r="C9" s="286"/>
      <c r="D9" s="286"/>
      <c r="E9" s="286"/>
      <c r="F9" s="286"/>
      <c r="G9" s="286"/>
      <c r="H9" s="286"/>
      <c r="I9" s="286"/>
    </row>
    <row r="10" spans="1:9" x14ac:dyDescent="0.25">
      <c r="A10" s="286"/>
      <c r="B10" s="286"/>
      <c r="C10" s="286"/>
      <c r="D10" s="286"/>
      <c r="E10" s="286"/>
      <c r="F10" s="286"/>
      <c r="G10" s="286"/>
      <c r="H10" s="286"/>
      <c r="I10" s="286"/>
    </row>
    <row r="11" spans="1:9" x14ac:dyDescent="0.25">
      <c r="A11" s="286"/>
      <c r="B11" s="286"/>
      <c r="C11" s="286"/>
      <c r="D11" s="286"/>
      <c r="E11" s="286"/>
      <c r="F11" s="286"/>
      <c r="G11" s="286"/>
      <c r="H11" s="286"/>
      <c r="I11" s="286"/>
    </row>
    <row r="12" spans="1:9" x14ac:dyDescent="0.25">
      <c r="A12" s="286"/>
      <c r="B12" s="286"/>
      <c r="C12" s="286"/>
      <c r="D12" s="286"/>
      <c r="E12" s="286"/>
      <c r="F12" s="286"/>
      <c r="G12" s="286"/>
      <c r="H12" s="286"/>
      <c r="I12" s="286"/>
    </row>
    <row r="13" spans="1:9" x14ac:dyDescent="0.25">
      <c r="A13" s="286"/>
      <c r="B13" s="286"/>
      <c r="C13" s="286"/>
      <c r="D13" s="286"/>
      <c r="E13" s="286"/>
      <c r="F13" s="286"/>
      <c r="G13" s="286"/>
      <c r="H13" s="286"/>
      <c r="I13" s="286"/>
    </row>
    <row r="14" spans="1:9" x14ac:dyDescent="0.25">
      <c r="A14" s="286"/>
      <c r="B14" s="286"/>
      <c r="C14" s="286"/>
      <c r="D14" s="286"/>
      <c r="E14" s="286"/>
      <c r="F14" s="286"/>
      <c r="G14" s="286"/>
      <c r="H14" s="286"/>
      <c r="I14" s="286"/>
    </row>
    <row r="15" spans="1:9" ht="19.5" customHeight="1" x14ac:dyDescent="0.3">
      <c r="A15" s="98"/>
    </row>
    <row r="16" spans="1:9" ht="19.5" customHeight="1" x14ac:dyDescent="0.3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25">
      <c r="A17" s="322" t="s">
        <v>47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4">
      <c r="A18" s="100" t="s">
        <v>33</v>
      </c>
      <c r="B18" s="318" t="s">
        <v>5</v>
      </c>
      <c r="C18" s="318"/>
      <c r="D18" s="261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3" t="s">
        <v>9</v>
      </c>
      <c r="C20" s="32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3" t="s">
        <v>11</v>
      </c>
      <c r="C21" s="323"/>
      <c r="D21" s="323"/>
      <c r="E21" s="323"/>
      <c r="F21" s="323"/>
      <c r="G21" s="323"/>
      <c r="H21" s="32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42514.47142361111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18" t="s">
        <v>127</v>
      </c>
      <c r="C26" s="318"/>
    </row>
    <row r="27" spans="1:14" ht="26.25" customHeight="1" x14ac:dyDescent="0.4">
      <c r="A27" s="109" t="s">
        <v>48</v>
      </c>
      <c r="B27" s="316" t="s">
        <v>126</v>
      </c>
      <c r="C27" s="316"/>
    </row>
    <row r="28" spans="1:14" ht="27" customHeight="1" x14ac:dyDescent="0.4">
      <c r="A28" s="109" t="s">
        <v>6</v>
      </c>
      <c r="B28" s="110">
        <v>99.3</v>
      </c>
    </row>
    <row r="29" spans="1:14" s="14" customFormat="1" ht="27" customHeight="1" x14ac:dyDescent="0.4">
      <c r="A29" s="109" t="s">
        <v>49</v>
      </c>
      <c r="B29" s="111">
        <v>0</v>
      </c>
      <c r="C29" s="293" t="s">
        <v>50</v>
      </c>
      <c r="D29" s="294"/>
      <c r="E29" s="294"/>
      <c r="F29" s="294"/>
      <c r="G29" s="2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6" t="s">
        <v>53</v>
      </c>
      <c r="D31" s="297"/>
      <c r="E31" s="297"/>
      <c r="F31" s="297"/>
      <c r="G31" s="297"/>
      <c r="H31" s="2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6" t="s">
        <v>55</v>
      </c>
      <c r="D32" s="297"/>
      <c r="E32" s="297"/>
      <c r="F32" s="297"/>
      <c r="G32" s="297"/>
      <c r="H32" s="2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299" t="s">
        <v>59</v>
      </c>
      <c r="E36" s="317"/>
      <c r="F36" s="299" t="s">
        <v>60</v>
      </c>
      <c r="G36" s="3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587287489</v>
      </c>
      <c r="E38" s="133">
        <f>IF(ISBLANK(D38),"-",$D$48/$D$45*D38)</f>
        <v>590246987.39479756</v>
      </c>
      <c r="F38" s="132">
        <v>534931476</v>
      </c>
      <c r="G38" s="134">
        <f>IF(ISBLANK(F38),"-",$D$48/$F$45*F38)</f>
        <v>585546079.075266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583736663</v>
      </c>
      <c r="E39" s="138">
        <f>IF(ISBLANK(D39),"-",$D$48/$D$45*D39)</f>
        <v>586678267.83492434</v>
      </c>
      <c r="F39" s="137">
        <v>530472010</v>
      </c>
      <c r="G39" s="139">
        <f>IF(ISBLANK(F39),"-",$D$48/$F$45*F39)</f>
        <v>580664663.51416445</v>
      </c>
      <c r="I39" s="301">
        <f>ABS((F43/D43*D42)-F42)/D42</f>
        <v>7.0701013552395995E-3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586140288</v>
      </c>
      <c r="E40" s="138">
        <f>IF(ISBLANK(D40),"-",$D$48/$D$45*D40)</f>
        <v>589094005.34278882</v>
      </c>
      <c r="F40" s="137">
        <v>535537739</v>
      </c>
      <c r="G40" s="139">
        <f>IF(ISBLANK(F40),"-",$D$48/$F$45*F40)</f>
        <v>586209705.98537588</v>
      </c>
      <c r="I40" s="3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585721480</v>
      </c>
      <c r="E42" s="148">
        <f>AVERAGE(E38:E41)</f>
        <v>588673086.85750353</v>
      </c>
      <c r="F42" s="147">
        <f>AVERAGE(F38:F41)</f>
        <v>533647075</v>
      </c>
      <c r="G42" s="149">
        <f>AVERAGE(G38:G41)</f>
        <v>584140149.52493536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20.04</v>
      </c>
      <c r="E43" s="140"/>
      <c r="F43" s="152">
        <v>18.399999999999999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20.04</v>
      </c>
      <c r="E44" s="155"/>
      <c r="F44" s="154">
        <f>F43*$B$34</f>
        <v>18.399999999999999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19.899719999999999</v>
      </c>
      <c r="E45" s="158"/>
      <c r="F45" s="157">
        <f>F44*$B$30/100</f>
        <v>18.2712</v>
      </c>
      <c r="H45" s="150"/>
    </row>
    <row r="46" spans="1:14" ht="19.5" customHeight="1" x14ac:dyDescent="0.3">
      <c r="A46" s="287" t="s">
        <v>78</v>
      </c>
      <c r="B46" s="288"/>
      <c r="C46" s="153" t="s">
        <v>79</v>
      </c>
      <c r="D46" s="159">
        <f>D45/$B$45</f>
        <v>0.19899719999999999</v>
      </c>
      <c r="E46" s="160"/>
      <c r="F46" s="161">
        <f>F45/$B$45</f>
        <v>0.18271200000000001</v>
      </c>
      <c r="H46" s="150"/>
    </row>
    <row r="47" spans="1:14" ht="27" customHeight="1" x14ac:dyDescent="0.4">
      <c r="A47" s="289"/>
      <c r="B47" s="290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586406618.19121945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5.6965041978903619E-3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uncoated tablet contains Ciprofloxacin hydrochloride B.P equivalent to Ciprofloxacin 500mg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Ciprofloxacin hydrochloride</v>
      </c>
      <c r="H56" s="179"/>
    </row>
    <row r="57" spans="1:12" ht="18.75" x14ac:dyDescent="0.3">
      <c r="A57" s="176" t="s">
        <v>88</v>
      </c>
      <c r="B57" s="262">
        <f>Uniformity!C46</f>
        <v>865.89799999999991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04" t="s">
        <v>94</v>
      </c>
      <c r="D60" s="307">
        <v>339.66</v>
      </c>
      <c r="E60" s="182">
        <v>1</v>
      </c>
      <c r="F60" s="183">
        <v>499546639</v>
      </c>
      <c r="G60" s="263">
        <f>IF(ISBLANK(F60),"-",(F60/$D$50*$D$47*$B$68)*($B$57/$D$60))</f>
        <v>542.92459764300759</v>
      </c>
      <c r="H60" s="184">
        <f t="shared" ref="H60:H71" si="0">IF(ISBLANK(F60),"-",G60/$B$56)</f>
        <v>1.0858491952860152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05"/>
      <c r="D61" s="308"/>
      <c r="E61" s="185">
        <v>2</v>
      </c>
      <c r="F61" s="137">
        <v>495618234</v>
      </c>
      <c r="G61" s="264">
        <f>IF(ISBLANK(F61),"-",(F61/$D$50*$D$47*$B$68)*($B$57/$D$60))</f>
        <v>538.65507096122803</v>
      </c>
      <c r="H61" s="186">
        <f t="shared" si="0"/>
        <v>1.077310141922456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5"/>
      <c r="D62" s="308"/>
      <c r="E62" s="185">
        <v>3</v>
      </c>
      <c r="F62" s="187">
        <v>494957828</v>
      </c>
      <c r="G62" s="264">
        <f>IF(ISBLANK(F62),"-",(F62/$D$50*$D$47*$B$68)*($B$57/$D$60))</f>
        <v>537.93731883592329</v>
      </c>
      <c r="H62" s="186">
        <f t="shared" si="0"/>
        <v>1.0758746376718467</v>
      </c>
      <c r="L62" s="112"/>
    </row>
    <row r="63" spans="1:12" ht="27" customHeight="1" x14ac:dyDescent="0.4">
      <c r="A63" s="124" t="s">
        <v>97</v>
      </c>
      <c r="B63" s="125">
        <v>1</v>
      </c>
      <c r="C63" s="315"/>
      <c r="D63" s="309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4" t="s">
        <v>99</v>
      </c>
      <c r="D64" s="307">
        <v>346.77</v>
      </c>
      <c r="E64" s="182">
        <v>1</v>
      </c>
      <c r="F64" s="183">
        <v>509381466</v>
      </c>
      <c r="G64" s="265">
        <f>IF(ISBLANK(F64),"-",(F64/$D$50*$D$47*$B$68)*($B$57/$D$64))</f>
        <v>542.26241341163768</v>
      </c>
      <c r="H64" s="190">
        <f t="shared" si="0"/>
        <v>1.0845248268232754</v>
      </c>
    </row>
    <row r="65" spans="1:8" ht="26.25" customHeight="1" x14ac:dyDescent="0.4">
      <c r="A65" s="124" t="s">
        <v>100</v>
      </c>
      <c r="B65" s="125">
        <v>1</v>
      </c>
      <c r="C65" s="305"/>
      <c r="D65" s="308"/>
      <c r="E65" s="185">
        <v>2</v>
      </c>
      <c r="F65" s="137">
        <v>508378137</v>
      </c>
      <c r="G65" s="266">
        <f>IF(ISBLANK(F65),"-",(F65/$D$50*$D$47*$B$68)*($B$57/$D$64))</f>
        <v>541.19431878845035</v>
      </c>
      <c r="H65" s="191">
        <f t="shared" si="0"/>
        <v>1.0823886375769007</v>
      </c>
    </row>
    <row r="66" spans="1:8" ht="26.25" customHeight="1" x14ac:dyDescent="0.4">
      <c r="A66" s="124" t="s">
        <v>101</v>
      </c>
      <c r="B66" s="125">
        <v>1</v>
      </c>
      <c r="C66" s="305"/>
      <c r="D66" s="308"/>
      <c r="E66" s="185">
        <v>3</v>
      </c>
      <c r="F66" s="137">
        <v>507216495</v>
      </c>
      <c r="G66" s="266">
        <f>IF(ISBLANK(F66),"-",(F66/$D$50*$D$47*$B$68)*($B$57/$D$64))</f>
        <v>539.95769194494369</v>
      </c>
      <c r="H66" s="191">
        <f t="shared" si="0"/>
        <v>1.0799153838898874</v>
      </c>
    </row>
    <row r="67" spans="1:8" ht="27" customHeight="1" x14ac:dyDescent="0.4">
      <c r="A67" s="124" t="s">
        <v>102</v>
      </c>
      <c r="B67" s="125">
        <v>1</v>
      </c>
      <c r="C67" s="315"/>
      <c r="D67" s="309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1250</v>
      </c>
      <c r="C68" s="304" t="s">
        <v>104</v>
      </c>
      <c r="D68" s="307">
        <v>333.86</v>
      </c>
      <c r="E68" s="182">
        <v>1</v>
      </c>
      <c r="F68" s="183">
        <v>507109146</v>
      </c>
      <c r="G68" s="265">
        <f>IF(ISBLANK(F68),"-",(F68/$D$50*$D$47*$B$68)*($B$57/$D$68))</f>
        <v>560.71856615141269</v>
      </c>
      <c r="H68" s="186">
        <f t="shared" si="0"/>
        <v>1.1214371323028254</v>
      </c>
    </row>
    <row r="69" spans="1:8" ht="27" customHeight="1" x14ac:dyDescent="0.4">
      <c r="A69" s="172" t="s">
        <v>105</v>
      </c>
      <c r="B69" s="194">
        <f>(D47*B68)/B56*B57</f>
        <v>432.94899999999996</v>
      </c>
      <c r="C69" s="305"/>
      <c r="D69" s="308"/>
      <c r="E69" s="185">
        <v>2</v>
      </c>
      <c r="F69" s="137">
        <v>505756632</v>
      </c>
      <c r="G69" s="266">
        <f>IF(ISBLANK(F69),"-",(F69/$D$50*$D$47*$B$68)*($B$57/$D$68))</f>
        <v>559.223070128985</v>
      </c>
      <c r="H69" s="186">
        <f t="shared" si="0"/>
        <v>1.11844614025797</v>
      </c>
    </row>
    <row r="70" spans="1:8" ht="26.25" customHeight="1" x14ac:dyDescent="0.4">
      <c r="A70" s="310" t="s">
        <v>78</v>
      </c>
      <c r="B70" s="311"/>
      <c r="C70" s="305"/>
      <c r="D70" s="308"/>
      <c r="E70" s="185">
        <v>3</v>
      </c>
      <c r="F70" s="137">
        <v>505169785</v>
      </c>
      <c r="G70" s="266">
        <f>IF(ISBLANK(F70),"-",(F70/$D$50*$D$47*$B$68)*($B$57/$D$68))</f>
        <v>558.57418416235271</v>
      </c>
      <c r="H70" s="186">
        <f t="shared" si="0"/>
        <v>1.1171483683247054</v>
      </c>
    </row>
    <row r="71" spans="1:8" ht="27" customHeight="1" x14ac:dyDescent="0.4">
      <c r="A71" s="312"/>
      <c r="B71" s="313"/>
      <c r="C71" s="306"/>
      <c r="D71" s="309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2">
        <f>AVERAGE(G60:G71)</f>
        <v>546.82747022532692</v>
      </c>
      <c r="H72" s="199">
        <f>AVERAGE(H60:H71)</f>
        <v>1.0936549404506537</v>
      </c>
    </row>
    <row r="73" spans="1:8" ht="26.25" customHeight="1" x14ac:dyDescent="0.4">
      <c r="C73" s="196"/>
      <c r="D73" s="196"/>
      <c r="E73" s="196"/>
      <c r="F73" s="200" t="s">
        <v>84</v>
      </c>
      <c r="G73" s="268">
        <f>STDEV(G60:G71)/G72</f>
        <v>1.7652459143640099E-2</v>
      </c>
      <c r="H73" s="268">
        <f>STDEV(H60:H71)/H72</f>
        <v>1.7652459143640088E-2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1" t="str">
        <f>B20</f>
        <v>Ciprofloxacin hydrochloride</v>
      </c>
      <c r="D76" s="291"/>
      <c r="E76" s="205" t="s">
        <v>108</v>
      </c>
      <c r="F76" s="205"/>
      <c r="G76" s="206">
        <f>H72</f>
        <v>1.0936549404506537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 xml:space="preserve">CIPROFLOXACIN </v>
      </c>
      <c r="C79" s="314"/>
    </row>
    <row r="80" spans="1:8" ht="26.25" customHeight="1" x14ac:dyDescent="0.4">
      <c r="A80" s="109" t="s">
        <v>48</v>
      </c>
      <c r="B80" s="314" t="s">
        <v>126</v>
      </c>
      <c r="C80" s="314"/>
    </row>
    <row r="81" spans="1:12" ht="27" customHeight="1" x14ac:dyDescent="0.4">
      <c r="A81" s="109" t="s">
        <v>6</v>
      </c>
      <c r="B81" s="208"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293" t="s">
        <v>50</v>
      </c>
      <c r="D82" s="294"/>
      <c r="E82" s="294"/>
      <c r="F82" s="294"/>
      <c r="G82" s="2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6" t="s">
        <v>111</v>
      </c>
      <c r="D84" s="297"/>
      <c r="E84" s="297"/>
      <c r="F84" s="297"/>
      <c r="G84" s="297"/>
      <c r="H84" s="2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6" t="s">
        <v>112</v>
      </c>
      <c r="D85" s="297"/>
      <c r="E85" s="297"/>
      <c r="F85" s="297"/>
      <c r="G85" s="297"/>
      <c r="H85" s="2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299" t="s">
        <v>60</v>
      </c>
      <c r="G89" s="300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324">
        <v>0.61609999999999998</v>
      </c>
      <c r="E91" s="269">
        <f>IF(ISBLANK(D91),"-",$D$101/$D$98*D91)</f>
        <v>0.68800521369703249</v>
      </c>
      <c r="F91" s="324">
        <v>0.5827</v>
      </c>
      <c r="G91" s="325">
        <f>IF(ISBLANK(F91),"-",$D$101/$F$98*F91)</f>
        <v>0.70601895394937764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326">
        <v>0.61519999999999997</v>
      </c>
      <c r="E92" s="270">
        <f>IF(ISBLANK(D92),"-",$D$101/$D$98*D92)</f>
        <v>0.68700017443014838</v>
      </c>
      <c r="F92" s="326">
        <v>0.58289999999999997</v>
      </c>
      <c r="G92" s="327">
        <f>IF(ISBLANK(F92),"-",$D$101/$F$98*F92)</f>
        <v>0.70626128068833405</v>
      </c>
      <c r="I92" s="301">
        <f>ABS((F96/D96*D95)-F95)/D95</f>
        <v>2.5047532622562884E-2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326">
        <v>0.61499999999999999</v>
      </c>
      <c r="E93" s="270">
        <f>IF(ISBLANK(D93),"-",$D$101/$D$98*D93)</f>
        <v>0.68677683237084075</v>
      </c>
      <c r="F93" s="326">
        <v>0.58230000000000004</v>
      </c>
      <c r="G93" s="327">
        <f>IF(ISBLANK(F93),"-",$D$101/$F$98*F93)</f>
        <v>0.70553430047146493</v>
      </c>
      <c r="I93" s="301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328"/>
      <c r="E94" s="271" t="str">
        <f>IF(ISBLANK(D94),"-",$D$101/$D$98*D94)</f>
        <v>-</v>
      </c>
      <c r="F94" s="328"/>
      <c r="G94" s="329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330">
        <f>AVERAGE(D91:D94)</f>
        <v>0.61543333333333339</v>
      </c>
      <c r="E95" s="331">
        <f>AVERAGE(E91:E94)</f>
        <v>0.68726074016600724</v>
      </c>
      <c r="F95" s="332">
        <f>AVERAGE(F91:F94)</f>
        <v>0.58263333333333334</v>
      </c>
      <c r="G95" s="333">
        <f>AVERAGE(G91:G94)</f>
        <v>0.7059381783697255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v>20.04</v>
      </c>
      <c r="E96" s="140"/>
      <c r="F96" s="152">
        <v>18.47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20.04</v>
      </c>
      <c r="E97" s="155"/>
      <c r="F97" s="154">
        <f>F96*$B$87</f>
        <v>18.47</v>
      </c>
    </row>
    <row r="98" spans="1:10" ht="19.5" customHeight="1" x14ac:dyDescent="0.3">
      <c r="A98" s="124" t="s">
        <v>76</v>
      </c>
      <c r="B98" s="220">
        <f>(B97/B96)*(B95/B94)*(B93/B92)*(B91/B90)*B89</f>
        <v>400</v>
      </c>
      <c r="C98" s="218" t="s">
        <v>115</v>
      </c>
      <c r="D98" s="221">
        <f>D97*$B$83/100</f>
        <v>19.899719999999999</v>
      </c>
      <c r="E98" s="158"/>
      <c r="F98" s="157">
        <f>F97*$B$83/100</f>
        <v>18.340709999999998</v>
      </c>
    </row>
    <row r="99" spans="1:10" ht="19.5" customHeight="1" x14ac:dyDescent="0.3">
      <c r="A99" s="287" t="s">
        <v>78</v>
      </c>
      <c r="B99" s="302"/>
      <c r="C99" s="218" t="s">
        <v>116</v>
      </c>
      <c r="D99" s="222">
        <f>D98/$B$98</f>
        <v>4.9749299999999996E-2</v>
      </c>
      <c r="E99" s="158"/>
      <c r="F99" s="161">
        <f>F98/$B$98</f>
        <v>4.5851774999999997E-2</v>
      </c>
      <c r="G99" s="223"/>
      <c r="H99" s="150"/>
    </row>
    <row r="100" spans="1:10" ht="19.5" customHeight="1" x14ac:dyDescent="0.3">
      <c r="A100" s="289"/>
      <c r="B100" s="303"/>
      <c r="C100" s="218" t="s">
        <v>80</v>
      </c>
      <c r="D100" s="224">
        <f>$B$56/$B$116</f>
        <v>5.5555555555555552E-2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22.222222222222221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22.222222222222221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0.69659945926786637</v>
      </c>
      <c r="F103" s="170"/>
      <c r="G103" s="231"/>
      <c r="H103" s="150"/>
      <c r="J103" s="232"/>
    </row>
    <row r="104" spans="1:10" ht="18.75" x14ac:dyDescent="0.3">
      <c r="C104" s="200" t="s">
        <v>84</v>
      </c>
      <c r="D104" s="233">
        <f>STDEV(E91:E94,G91:G94)/D103</f>
        <v>1.4701558154852022E-2</v>
      </c>
      <c r="F104" s="170"/>
      <c r="G104" s="223"/>
      <c r="H104" s="150"/>
      <c r="J104" s="232"/>
    </row>
    <row r="105" spans="1:10" ht="19.5" customHeight="1" x14ac:dyDescent="0.3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10</v>
      </c>
      <c r="C108" s="239">
        <v>1</v>
      </c>
      <c r="D108" s="334">
        <v>0.66420000000000001</v>
      </c>
      <c r="E108" s="269">
        <f t="shared" ref="E108:E113" si="1">IF(ISBLANK(D108),"-",D108/$D$103*$D$100*$B$116)</f>
        <v>476.74455611699835</v>
      </c>
      <c r="F108" s="240">
        <f t="shared" ref="F108:F113" si="2">IF(ISBLANK(D108), "-", E108/$B$56)</f>
        <v>0.95348911223399668</v>
      </c>
    </row>
    <row r="109" spans="1:10" ht="26.25" customHeight="1" x14ac:dyDescent="0.4">
      <c r="A109" s="124" t="s">
        <v>95</v>
      </c>
      <c r="B109" s="125">
        <v>100</v>
      </c>
      <c r="C109" s="239">
        <v>2</v>
      </c>
      <c r="D109" s="334">
        <v>0.65949999999999998</v>
      </c>
      <c r="E109" s="270">
        <f t="shared" si="1"/>
        <v>473.37102493098519</v>
      </c>
      <c r="F109" s="241">
        <f t="shared" si="2"/>
        <v>0.94674204986197041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34">
        <v>0.63519999999999999</v>
      </c>
      <c r="E110" s="270">
        <f t="shared" si="1"/>
        <v>455.92915092670472</v>
      </c>
      <c r="F110" s="241">
        <f t="shared" si="2"/>
        <v>0.91185830185340944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34">
        <v>0.62019999999999997</v>
      </c>
      <c r="E111" s="270">
        <f t="shared" si="1"/>
        <v>445.16256203517366</v>
      </c>
      <c r="F111" s="241">
        <f t="shared" si="2"/>
        <v>0.89032512407034736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34">
        <v>0.62790000000000001</v>
      </c>
      <c r="E112" s="270">
        <f t="shared" si="1"/>
        <v>450.68941099949302</v>
      </c>
      <c r="F112" s="241">
        <f t="shared" si="2"/>
        <v>0.901378821998986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35">
        <v>0.63400000000000001</v>
      </c>
      <c r="E113" s="271">
        <f t="shared" si="1"/>
        <v>455.06782381538227</v>
      </c>
      <c r="F113" s="243">
        <f t="shared" si="2"/>
        <v>0.91013564763076449</v>
      </c>
    </row>
    <row r="114" spans="1:10" ht="26.25" customHeight="1" x14ac:dyDescent="0.4">
      <c r="A114" s="124" t="s">
        <v>101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 t="s">
        <v>71</v>
      </c>
      <c r="E115" s="273">
        <f>AVERAGE(E108:E113)</f>
        <v>459.49408813745623</v>
      </c>
      <c r="F115" s="246">
        <f>AVERAGE(F108:F113)</f>
        <v>0.91898817627491247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47"/>
      <c r="D116" s="215" t="s">
        <v>84</v>
      </c>
      <c r="E116" s="248">
        <f>STDEV(E108:E113)/E115</f>
        <v>2.7620470125352799E-2</v>
      </c>
      <c r="F116" s="248">
        <f>STDEV(F108:F113)/F115</f>
        <v>2.7620470125352799E-2</v>
      </c>
      <c r="I116" s="98"/>
    </row>
    <row r="117" spans="1:10" ht="27" customHeight="1" x14ac:dyDescent="0.4">
      <c r="A117" s="287" t="s">
        <v>78</v>
      </c>
      <c r="B117" s="288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">
      <c r="A118" s="289"/>
      <c r="B118" s="29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1" t="str">
        <f>B20</f>
        <v>Ciprofloxacin hydrochloride</v>
      </c>
      <c r="D120" s="291"/>
      <c r="E120" s="205" t="s">
        <v>124</v>
      </c>
      <c r="F120" s="205"/>
      <c r="G120" s="206">
        <f>F115</f>
        <v>0.91898817627491247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292" t="s">
        <v>26</v>
      </c>
      <c r="C122" s="292"/>
      <c r="E122" s="211" t="s">
        <v>27</v>
      </c>
      <c r="F122" s="254"/>
      <c r="G122" s="292" t="s">
        <v>28</v>
      </c>
      <c r="H122" s="292"/>
    </row>
    <row r="123" spans="1:10" ht="69.95" customHeight="1" x14ac:dyDescent="0.3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K36"/>
  <sheetViews>
    <sheetView workbookViewId="0">
      <selection activeCell="K21" sqref="K21"/>
    </sheetView>
  </sheetViews>
  <sheetFormatPr defaultRowHeight="12.75" x14ac:dyDescent="0.2"/>
  <sheetData>
    <row r="20" spans="6:11" x14ac:dyDescent="0.2">
      <c r="K20">
        <f>250/200*4/20</f>
        <v>0.25</v>
      </c>
    </row>
    <row r="21" spans="6:11" x14ac:dyDescent="0.2">
      <c r="F21">
        <f>20/20*0.5/100</f>
        <v>5.0000000000000001E-3</v>
      </c>
      <c r="G21">
        <f>500/900*10/50</f>
        <v>0.1111111111111111</v>
      </c>
    </row>
    <row r="27" spans="6:11" x14ac:dyDescent="0.2">
      <c r="G27">
        <f>30/25*5/20</f>
        <v>0.3</v>
      </c>
      <c r="H27">
        <f>25/20*4/20</f>
        <v>0.25</v>
      </c>
    </row>
    <row r="28" spans="6:11" x14ac:dyDescent="0.2">
      <c r="F28">
        <f>20/20*1/100</f>
        <v>0.01</v>
      </c>
      <c r="G28">
        <f>500/900</f>
        <v>0.55555555555555558</v>
      </c>
    </row>
    <row r="29" spans="6:11" x14ac:dyDescent="0.2">
      <c r="F29" s="44" t="s">
        <v>125</v>
      </c>
    </row>
    <row r="31" spans="6:11" x14ac:dyDescent="0.2">
      <c r="J31">
        <v>500</v>
      </c>
    </row>
    <row r="32" spans="6:11" x14ac:dyDescent="0.2">
      <c r="J32">
        <v>865</v>
      </c>
    </row>
    <row r="33" spans="6:10" x14ac:dyDescent="0.2">
      <c r="J33">
        <f>200/500*865</f>
        <v>346</v>
      </c>
    </row>
    <row r="35" spans="6:10" x14ac:dyDescent="0.2">
      <c r="F35">
        <f>20/20*2/100</f>
        <v>0.02</v>
      </c>
    </row>
    <row r="36" spans="6:10" x14ac:dyDescent="0.2">
      <c r="G36">
        <f>200/200*2/100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CIPROFLOXACIN</vt:lpstr>
      <vt:lpstr>Sheet1</vt:lpstr>
      <vt:lpstr>CIPROFLOXACIN!Print_Area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2016-08-10T08:55:09Z</cp:lastPrinted>
  <dcterms:created xsi:type="dcterms:W3CDTF">2005-07-05T10:19:27Z</dcterms:created>
  <dcterms:modified xsi:type="dcterms:W3CDTF">2016-08-10T08:57:27Z</dcterms:modified>
</cp:coreProperties>
</file>