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695" activeTab="2"/>
  </bookViews>
  <sheets>
    <sheet name="SST" sheetId="1" r:id="rId1"/>
    <sheet name="Uniformity" sheetId="2" r:id="rId2"/>
    <sheet name="Metformin HCl 1" sheetId="4" r:id="rId3"/>
    <sheet name="Sheet1" sheetId="5" r:id="rId4"/>
  </sheets>
  <definedNames>
    <definedName name="_xlnm.Print_Area" localSheetId="2">'Metformin HCl 1'!$A$1:$H$182</definedName>
    <definedName name="_xlnm.Print_Area" localSheetId="0">SST!$A$1:$H$61</definedName>
    <definedName name="_xlnm.Print_Area" localSheetId="1">Uniformity!$A$1:$H$54</definedName>
  </definedNames>
  <calcPr calcId="152511"/>
</workbook>
</file>

<file path=xl/calcChain.xml><?xml version="1.0" encoding="utf-8"?>
<calcChain xmlns="http://schemas.openxmlformats.org/spreadsheetml/2006/main">
  <c r="L18" i="5" l="1"/>
  <c r="C173" i="4" l="1"/>
  <c r="B169" i="4"/>
  <c r="C156" i="4"/>
  <c r="B152" i="4"/>
  <c r="C139" i="4"/>
  <c r="B135" i="4"/>
  <c r="C122" i="4"/>
  <c r="B118" i="4"/>
  <c r="D102" i="4" s="1"/>
  <c r="B100" i="4"/>
  <c r="F99" i="4"/>
  <c r="F97" i="4"/>
  <c r="D97" i="4"/>
  <c r="G96" i="4"/>
  <c r="E96" i="4"/>
  <c r="B89" i="4"/>
  <c r="D99" i="4" s="1"/>
  <c r="B83" i="4"/>
  <c r="B84" i="4" s="1"/>
  <c r="C76" i="4"/>
  <c r="H71" i="4"/>
  <c r="G71" i="4"/>
  <c r="B68" i="4"/>
  <c r="H67" i="4"/>
  <c r="G67" i="4"/>
  <c r="H63" i="4"/>
  <c r="G63" i="4"/>
  <c r="C56" i="4"/>
  <c r="B55" i="4"/>
  <c r="B45" i="4"/>
  <c r="D48" i="4" s="1"/>
  <c r="F44" i="4"/>
  <c r="F42" i="4"/>
  <c r="D42" i="4"/>
  <c r="G41" i="4"/>
  <c r="E41" i="4"/>
  <c r="B34" i="4"/>
  <c r="D44" i="4" s="1"/>
  <c r="B30" i="4"/>
  <c r="D50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4" l="1"/>
  <c r="F46" i="4" s="1"/>
  <c r="D45" i="4"/>
  <c r="D46" i="4" s="1"/>
  <c r="D103" i="4"/>
  <c r="D104" i="4" s="1"/>
  <c r="D100" i="4"/>
  <c r="D101" i="4" s="1"/>
  <c r="D49" i="4"/>
  <c r="E40" i="4"/>
  <c r="F100" i="4"/>
  <c r="F101" i="4" s="1"/>
  <c r="D31" i="2"/>
  <c r="D35" i="2"/>
  <c r="D39" i="2"/>
  <c r="D43" i="2"/>
  <c r="C49" i="2"/>
  <c r="B57" i="4"/>
  <c r="B69" i="4" s="1"/>
  <c r="D49" i="2"/>
  <c r="G38" i="4" l="1"/>
  <c r="G39" i="4"/>
  <c r="G40" i="4"/>
  <c r="E39" i="4"/>
  <c r="E38" i="4"/>
  <c r="E42" i="4" s="1"/>
  <c r="G95" i="4"/>
  <c r="G94" i="4"/>
  <c r="G93" i="4"/>
  <c r="E94" i="4"/>
  <c r="E93" i="4"/>
  <c r="E95" i="4"/>
  <c r="D52" i="4" l="1"/>
  <c r="D50" i="4"/>
  <c r="G69" i="4" s="1"/>
  <c r="H69" i="4" s="1"/>
  <c r="G42" i="4"/>
  <c r="G97" i="4"/>
  <c r="D107" i="4"/>
  <c r="E97" i="4"/>
  <c r="D105" i="4"/>
  <c r="E164" i="4" s="1"/>
  <c r="F164" i="4" s="1"/>
  <c r="G65" i="4" l="1"/>
  <c r="H65" i="4" s="1"/>
  <c r="G66" i="4"/>
  <c r="H66" i="4" s="1"/>
  <c r="G70" i="4"/>
  <c r="H70" i="4" s="1"/>
  <c r="G60" i="4"/>
  <c r="H60" i="4" s="1"/>
  <c r="D51" i="4"/>
  <c r="G62" i="4"/>
  <c r="H62" i="4" s="1"/>
  <c r="G68" i="4"/>
  <c r="H68" i="4" s="1"/>
  <c r="G61" i="4"/>
  <c r="H61" i="4" s="1"/>
  <c r="G64" i="4"/>
  <c r="H64" i="4" s="1"/>
  <c r="E113" i="4"/>
  <c r="F113" i="4" s="1"/>
  <c r="E131" i="4"/>
  <c r="F131" i="4" s="1"/>
  <c r="E128" i="4"/>
  <c r="F128" i="4" s="1"/>
  <c r="E161" i="4"/>
  <c r="F161" i="4" s="1"/>
  <c r="E148" i="4"/>
  <c r="F148" i="4" s="1"/>
  <c r="E112" i="4"/>
  <c r="F112" i="4" s="1"/>
  <c r="E162" i="4"/>
  <c r="F162" i="4" s="1"/>
  <c r="E166" i="4"/>
  <c r="F166" i="4" s="1"/>
  <c r="E115" i="4"/>
  <c r="F115" i="4" s="1"/>
  <c r="E145" i="4"/>
  <c r="F145" i="4" s="1"/>
  <c r="E163" i="4"/>
  <c r="F163" i="4" s="1"/>
  <c r="E130" i="4"/>
  <c r="F130" i="4" s="1"/>
  <c r="E132" i="4"/>
  <c r="F132" i="4" s="1"/>
  <c r="D106" i="4"/>
  <c r="E127" i="4"/>
  <c r="F127" i="4" s="1"/>
  <c r="E147" i="4"/>
  <c r="F147" i="4" s="1"/>
  <c r="E165" i="4"/>
  <c r="F165" i="4" s="1"/>
  <c r="E146" i="4"/>
  <c r="F146" i="4" s="1"/>
  <c r="E114" i="4"/>
  <c r="F114" i="4" s="1"/>
  <c r="E144" i="4"/>
  <c r="F144" i="4" s="1"/>
  <c r="E111" i="4"/>
  <c r="F111" i="4" s="1"/>
  <c r="E129" i="4"/>
  <c r="F129" i="4" s="1"/>
  <c r="E149" i="4"/>
  <c r="F149" i="4" s="1"/>
  <c r="E110" i="4"/>
  <c r="F110" i="4" s="1"/>
  <c r="F170" i="4" l="1"/>
  <c r="F168" i="4"/>
  <c r="G173" i="4" s="1"/>
  <c r="H72" i="4"/>
  <c r="H73" i="4" s="1"/>
  <c r="H74" i="4"/>
  <c r="F151" i="4"/>
  <c r="G156" i="4" s="1"/>
  <c r="F134" i="4"/>
  <c r="G139" i="4" s="1"/>
  <c r="F119" i="4"/>
  <c r="F153" i="4"/>
  <c r="F117" i="4"/>
  <c r="F118" i="4" s="1"/>
  <c r="F136" i="4"/>
  <c r="F152" i="4"/>
  <c r="F169" i="4" l="1"/>
  <c r="G76" i="4"/>
  <c r="G122" i="4"/>
  <c r="F135" i="4"/>
</calcChain>
</file>

<file path=xl/sharedStrings.xml><?xml version="1.0" encoding="utf-8"?>
<sst xmlns="http://schemas.openxmlformats.org/spreadsheetml/2006/main" count="302" uniqueCount="123">
  <si>
    <t>HPLC System Suitability Report</t>
  </si>
  <si>
    <t>Analysis Data</t>
  </si>
  <si>
    <t>Assay</t>
  </si>
  <si>
    <t>Sample(s)</t>
  </si>
  <si>
    <t>Reference Substance:</t>
  </si>
  <si>
    <t xml:space="preserve">MATMIN SR -500 TABLETS  </t>
  </si>
  <si>
    <t>% age Purity:</t>
  </si>
  <si>
    <t>NDQD201605948</t>
  </si>
  <si>
    <t>Weight (mg):</t>
  </si>
  <si>
    <t>Metformin</t>
  </si>
  <si>
    <t>Standard Conc (mg/mL):</t>
  </si>
  <si>
    <t>Each tablet contains Metformin Hydrochloride B.P 500 mg (As extended release)</t>
  </si>
  <si>
    <t>2016-06-24 12:15:37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</si>
  <si>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</si>
  <si>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</si>
  <si>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</si>
  <si>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</si>
  <si>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</si>
  <si>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</si>
  <si>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</si>
  <si>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</si>
  <si>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</si>
  <si>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</si>
  <si>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</si>
  <si>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</si>
  <si>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</si>
  <si>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</si>
  <si>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</si>
  <si>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</si>
  <si>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</si>
  <si>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</si>
  <si>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</si>
  <si>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</si>
  <si>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</si>
  <si>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</si>
  <si>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</si>
  <si>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</si>
  <si>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</si>
  <si>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</si>
  <si>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</si>
  <si>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</si>
  <si>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</si>
  <si>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</si>
  <si>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</si>
  <si>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</si>
  <si>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</si>
  <si>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</si>
  <si>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</si>
  <si>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</si>
  <si>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</si>
  <si>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</si>
  <si>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</si>
  <si>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</si>
  <si>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</si>
  <si>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</si>
  <si>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</si>
  <si>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</si>
  <si>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</si>
  <si>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</si>
  <si>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</si>
  <si>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</si>
  <si>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</si>
  <si>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</si>
  <si>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</si>
  <si>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</si>
  <si>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</si>
  <si>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</si>
  <si>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</si>
  <si>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</si>
  <si>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</si>
  <si>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</si>
  <si>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</si>
  <si>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</si>
  <si>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</si>
  <si>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</si>
  <si>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</si>
  <si>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</si>
  <si>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</si>
  <si>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</si>
  <si>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</si>
  <si>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</si>
  <si>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</si>
  <si>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</si>
  <si>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</si>
  <si>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</si>
  <si>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</si>
  <si>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</si>
  <si>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</si>
  <si>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</si>
  <si>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</si>
  <si>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</si>
  <si>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</si>
  <si>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</si>
  <si>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</si>
  <si>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</si>
  <si>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</si>
  <si>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</si>
  <si>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</si>
  <si>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</si>
  <si>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</si>
  <si>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</si>
  <si>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</si>
  <si>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</si>
  <si>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</si>
  <si>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</si>
  <si>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</si>
  <si>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</si>
  <si>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</si>
  <si>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</si>
  <si>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</si>
  <si>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</si>
  <si>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</si>
  <si>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</si>
  <si>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</si>
  <si>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</si>
  <si>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</si>
  <si>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tablet No.</t>
  </si>
  <si>
    <t>3hrs</t>
  </si>
  <si>
    <t>Metformin HCl</t>
  </si>
  <si>
    <t>M19 4</t>
  </si>
  <si>
    <t>Metformin HCl ER Tablets</t>
  </si>
  <si>
    <t xml:space="preserve">Metformin HCl </t>
  </si>
  <si>
    <t>Metformin HCl 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</si>
</sst>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9" formatCode="dd\-mmm\-yy"/>
    <numFmt numFmtId="170" formatCode="0.0000\ &quot;mg&quot;"/>
    <numFmt numFmtId="171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2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99.19</v>
      </c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10891699</v>
      </c>
      <c r="C24" s="18">
        <v>9414.7000000000007</v>
      </c>
      <c r="D24" s="19">
        <v>1.1000000000000001</v>
      </c>
      <c r="E24" s="20">
        <v>6.6</v>
      </c>
    </row>
    <row r="25" spans="1:6" ht="16.5" customHeight="1" x14ac:dyDescent="0.3">
      <c r="A25" s="17">
        <v>2</v>
      </c>
      <c r="B25" s="18">
        <v>11121212</v>
      </c>
      <c r="C25" s="18">
        <v>9380.5</v>
      </c>
      <c r="D25" s="19">
        <v>1.1000000000000001</v>
      </c>
      <c r="E25" s="19">
        <v>6.6</v>
      </c>
    </row>
    <row r="26" spans="1:6" ht="16.5" customHeight="1" x14ac:dyDescent="0.3">
      <c r="A26" s="17">
        <v>3</v>
      </c>
      <c r="B26" s="18">
        <v>11113460</v>
      </c>
      <c r="C26" s="18">
        <v>9370.9</v>
      </c>
      <c r="D26" s="19">
        <v>1.1000000000000001</v>
      </c>
      <c r="E26" s="19">
        <v>6.6</v>
      </c>
    </row>
    <row r="27" spans="1:6" ht="16.5" customHeight="1" x14ac:dyDescent="0.3">
      <c r="A27" s="17">
        <v>4</v>
      </c>
      <c r="B27" s="18">
        <v>11160804</v>
      </c>
      <c r="C27" s="18">
        <v>9317.7000000000007</v>
      </c>
      <c r="D27" s="19">
        <v>1.1000000000000001</v>
      </c>
      <c r="E27" s="19">
        <v>6.6</v>
      </c>
    </row>
    <row r="28" spans="1:6" ht="16.5" customHeight="1" x14ac:dyDescent="0.3">
      <c r="A28" s="17">
        <v>5</v>
      </c>
      <c r="B28" s="18">
        <v>11087707</v>
      </c>
      <c r="C28" s="18">
        <v>9365.5</v>
      </c>
      <c r="D28" s="19">
        <v>1.1000000000000001</v>
      </c>
      <c r="E28" s="19">
        <v>6.6</v>
      </c>
    </row>
    <row r="29" spans="1:6" ht="16.5" customHeight="1" x14ac:dyDescent="0.3">
      <c r="A29" s="17">
        <v>6</v>
      </c>
      <c r="B29" s="21">
        <v>11103497</v>
      </c>
      <c r="C29" s="21">
        <v>9352.5</v>
      </c>
      <c r="D29" s="22">
        <v>1.1000000000000001</v>
      </c>
      <c r="E29" s="22">
        <v>6.6</v>
      </c>
    </row>
    <row r="30" spans="1:6" ht="16.5" customHeight="1" x14ac:dyDescent="0.3">
      <c r="A30" s="23" t="s">
        <v>18</v>
      </c>
      <c r="B30" s="24">
        <f>AVERAGE(B24:B29)</f>
        <v>11079729.833333334</v>
      </c>
      <c r="C30" s="25">
        <f>AVERAGE(C24:C29)</f>
        <v>9366.9666666666672</v>
      </c>
      <c r="D30" s="26">
        <f>AVERAGE(D24:D29)</f>
        <v>1.0999999999999999</v>
      </c>
      <c r="E30" s="26">
        <f>AVERAGE(E24:E29)</f>
        <v>6.6000000000000005</v>
      </c>
    </row>
    <row r="31" spans="1:6" ht="16.5" customHeight="1" x14ac:dyDescent="0.3">
      <c r="A31" s="27" t="s">
        <v>19</v>
      </c>
      <c r="B31" s="28">
        <f>(STDEV(B24:B29)/B30)</f>
        <v>8.6017826114836334E-3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26</v>
      </c>
      <c r="C59" s="2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5" sqref="C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91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90"/>
    </row>
    <row r="14" spans="1:7" ht="16.5" customHeight="1" x14ac:dyDescent="0.3">
      <c r="A14" s="286" t="s">
        <v>33</v>
      </c>
      <c r="B14" s="286"/>
      <c r="C14" s="60" t="s">
        <v>5</v>
      </c>
    </row>
    <row r="15" spans="1:7" ht="16.5" customHeight="1" x14ac:dyDescent="0.3">
      <c r="A15" s="286" t="s">
        <v>34</v>
      </c>
      <c r="B15" s="286"/>
      <c r="C15" s="60" t="s">
        <v>7</v>
      </c>
    </row>
    <row r="16" spans="1:7" ht="16.5" customHeight="1" x14ac:dyDescent="0.3">
      <c r="A16" s="286" t="s">
        <v>35</v>
      </c>
      <c r="B16" s="286"/>
      <c r="C16" s="60" t="s">
        <v>9</v>
      </c>
    </row>
    <row r="17" spans="1:5" ht="16.5" customHeight="1" x14ac:dyDescent="0.3">
      <c r="A17" s="286" t="s">
        <v>36</v>
      </c>
      <c r="B17" s="286"/>
      <c r="C17" s="60" t="s">
        <v>11</v>
      </c>
    </row>
    <row r="18" spans="1:5" ht="16.5" customHeight="1" x14ac:dyDescent="0.3">
      <c r="A18" s="286" t="s">
        <v>37</v>
      </c>
      <c r="B18" s="286"/>
      <c r="C18" s="97" t="s">
        <v>12</v>
      </c>
    </row>
    <row r="19" spans="1:5" ht="16.5" customHeight="1" x14ac:dyDescent="0.3">
      <c r="A19" s="286" t="s">
        <v>38</v>
      </c>
      <c r="B19" s="2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1" t="s">
        <v>1</v>
      </c>
      <c r="B21" s="281"/>
      <c r="C21" s="59" t="s">
        <v>39</v>
      </c>
      <c r="D21" s="66"/>
    </row>
    <row r="22" spans="1:5" ht="15.75" customHeight="1" x14ac:dyDescent="0.3">
      <c r="A22" s="285"/>
      <c r="B22" s="285"/>
      <c r="C22" s="57"/>
      <c r="D22" s="285"/>
      <c r="E22" s="2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818.84</v>
      </c>
      <c r="D24" s="87">
        <f t="shared" ref="D24:D43" si="0">(C24-$C$46)/$C$46</f>
        <v>-6.7165871925099901E-3</v>
      </c>
      <c r="E24" s="53"/>
    </row>
    <row r="25" spans="1:5" ht="15.75" customHeight="1" x14ac:dyDescent="0.3">
      <c r="C25" s="95">
        <v>842.67</v>
      </c>
      <c r="D25" s="88">
        <f t="shared" si="0"/>
        <v>2.2190090213579615E-2</v>
      </c>
      <c r="E25" s="53"/>
    </row>
    <row r="26" spans="1:5" ht="15.75" customHeight="1" x14ac:dyDescent="0.3">
      <c r="C26" s="95">
        <v>837.44</v>
      </c>
      <c r="D26" s="88">
        <f t="shared" si="0"/>
        <v>1.584590545345178E-2</v>
      </c>
      <c r="E26" s="53"/>
    </row>
    <row r="27" spans="1:5" ht="15.75" customHeight="1" x14ac:dyDescent="0.3">
      <c r="C27" s="95">
        <v>837.76</v>
      </c>
      <c r="D27" s="88">
        <f t="shared" si="0"/>
        <v>1.6234077369941369E-2</v>
      </c>
      <c r="E27" s="53"/>
    </row>
    <row r="28" spans="1:5" ht="15.75" customHeight="1" x14ac:dyDescent="0.3">
      <c r="C28" s="95">
        <v>779.39</v>
      </c>
      <c r="D28" s="88">
        <f t="shared" si="0"/>
        <v>-5.4570906272251481E-2</v>
      </c>
      <c r="E28" s="53"/>
    </row>
    <row r="29" spans="1:5" ht="15.75" customHeight="1" x14ac:dyDescent="0.3">
      <c r="C29" s="95">
        <v>848.82</v>
      </c>
      <c r="D29" s="88">
        <f t="shared" si="0"/>
        <v>2.9650269233615464E-2</v>
      </c>
      <c r="E29" s="53"/>
    </row>
    <row r="30" spans="1:5" ht="15.75" customHeight="1" x14ac:dyDescent="0.3">
      <c r="C30" s="95">
        <v>856.96</v>
      </c>
      <c r="D30" s="88">
        <f t="shared" si="0"/>
        <v>3.9524392359321286E-2</v>
      </c>
      <c r="E30" s="53"/>
    </row>
    <row r="31" spans="1:5" ht="15.75" customHeight="1" x14ac:dyDescent="0.3">
      <c r="C31" s="95">
        <v>848.06</v>
      </c>
      <c r="D31" s="88">
        <f t="shared" si="0"/>
        <v>2.8728360931952385E-2</v>
      </c>
      <c r="E31" s="53"/>
    </row>
    <row r="32" spans="1:5" ht="15.75" customHeight="1" x14ac:dyDescent="0.3">
      <c r="C32" s="95">
        <v>829.28</v>
      </c>
      <c r="D32" s="88">
        <f t="shared" si="0"/>
        <v>5.9475215829652385E-3</v>
      </c>
      <c r="E32" s="53"/>
    </row>
    <row r="33" spans="1:7" ht="15.75" customHeight="1" x14ac:dyDescent="0.3">
      <c r="C33" s="95">
        <v>832.77</v>
      </c>
      <c r="D33" s="88">
        <f t="shared" si="0"/>
        <v>1.0181021547180652E-2</v>
      </c>
      <c r="E33" s="53"/>
    </row>
    <row r="34" spans="1:7" ht="15.75" customHeight="1" x14ac:dyDescent="0.3">
      <c r="C34" s="95">
        <v>746.44</v>
      </c>
      <c r="D34" s="88">
        <f t="shared" si="0"/>
        <v>-9.4540483298296535E-2</v>
      </c>
      <c r="E34" s="53"/>
    </row>
    <row r="35" spans="1:7" ht="15.75" customHeight="1" x14ac:dyDescent="0.3">
      <c r="C35" s="95">
        <v>819.3</v>
      </c>
      <c r="D35" s="88">
        <f t="shared" si="0"/>
        <v>-6.1585900625561914E-3</v>
      </c>
      <c r="E35" s="53"/>
    </row>
    <row r="36" spans="1:7" ht="15.75" customHeight="1" x14ac:dyDescent="0.3">
      <c r="C36" s="95">
        <v>808.66</v>
      </c>
      <c r="D36" s="88">
        <f t="shared" si="0"/>
        <v>-1.9065306285837517E-2</v>
      </c>
      <c r="E36" s="53"/>
    </row>
    <row r="37" spans="1:7" ht="15.75" customHeight="1" x14ac:dyDescent="0.3">
      <c r="C37" s="95">
        <v>854.82</v>
      </c>
      <c r="D37" s="88">
        <f t="shared" si="0"/>
        <v>3.6928492667796672E-2</v>
      </c>
      <c r="E37" s="53"/>
    </row>
    <row r="38" spans="1:7" ht="15.75" customHeight="1" x14ac:dyDescent="0.3">
      <c r="C38" s="95">
        <v>793.85</v>
      </c>
      <c r="D38" s="88">
        <f t="shared" si="0"/>
        <v>-3.7030387795874732E-2</v>
      </c>
      <c r="E38" s="53"/>
    </row>
    <row r="39" spans="1:7" ht="15.75" customHeight="1" x14ac:dyDescent="0.3">
      <c r="C39" s="95">
        <v>829.67</v>
      </c>
      <c r="D39" s="88">
        <f t="shared" si="0"/>
        <v>6.4206061061870007E-3</v>
      </c>
      <c r="E39" s="53"/>
    </row>
    <row r="40" spans="1:7" ht="15.75" customHeight="1" x14ac:dyDescent="0.3">
      <c r="C40" s="95">
        <v>829.09</v>
      </c>
      <c r="D40" s="88">
        <f t="shared" si="0"/>
        <v>5.7170445075495719E-3</v>
      </c>
      <c r="E40" s="53"/>
    </row>
    <row r="41" spans="1:7" ht="15.75" customHeight="1" x14ac:dyDescent="0.3">
      <c r="C41" s="95">
        <v>828.38</v>
      </c>
      <c r="D41" s="88">
        <f t="shared" si="0"/>
        <v>4.8557880678380856E-3</v>
      </c>
      <c r="E41" s="53"/>
    </row>
    <row r="42" spans="1:7" ht="15.75" customHeight="1" x14ac:dyDescent="0.3">
      <c r="C42" s="95">
        <v>814.8</v>
      </c>
      <c r="D42" s="88">
        <f t="shared" si="0"/>
        <v>-1.1617257638192097E-2</v>
      </c>
      <c r="E42" s="53"/>
    </row>
    <row r="43" spans="1:7" ht="16.5" customHeight="1" x14ac:dyDescent="0.3">
      <c r="C43" s="96">
        <v>830.54</v>
      </c>
      <c r="D43" s="89">
        <f t="shared" si="0"/>
        <v>7.4759485041432814E-3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16487.539999999997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824.37699999999984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9">
        <f>C46</f>
        <v>824.37699999999984</v>
      </c>
      <c r="C49" s="93">
        <f>-IF(C46&lt;=80,10%,IF(C46&lt;250,7.5%,5%))</f>
        <v>-0.05</v>
      </c>
      <c r="D49" s="81">
        <f>IF(C46&lt;=80,C46*0.9,IF(C46&lt;250,C46*0.925,C46*0.95))</f>
        <v>783.15814999999986</v>
      </c>
    </row>
    <row r="50" spans="1:6" ht="17.25" customHeight="1" x14ac:dyDescent="0.3">
      <c r="B50" s="280"/>
      <c r="C50" s="94">
        <f>IF(C46&lt;=80, 10%, IF(C46&lt;250, 7.5%, 5%))</f>
        <v>0.05</v>
      </c>
      <c r="D50" s="81">
        <f>IF(C46&lt;=80, C46*1.1, IF(C46&lt;250, C46*1.075, C46*1.05))</f>
        <v>865.59584999999981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49" zoomScale="55" zoomScaleNormal="75" workbookViewId="0">
      <selection activeCell="B62" sqref="B6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87" t="s">
        <v>45</v>
      </c>
      <c r="B1" s="287"/>
      <c r="C1" s="287"/>
      <c r="D1" s="287"/>
      <c r="E1" s="287"/>
      <c r="F1" s="287"/>
      <c r="G1" s="287"/>
      <c r="H1" s="287"/>
    </row>
    <row r="2" spans="1:8" x14ac:dyDescent="0.25">
      <c r="A2" s="287"/>
      <c r="B2" s="287"/>
      <c r="C2" s="287"/>
      <c r="D2" s="287"/>
      <c r="E2" s="287"/>
      <c r="F2" s="287"/>
      <c r="G2" s="287"/>
      <c r="H2" s="287"/>
    </row>
    <row r="3" spans="1:8" x14ac:dyDescent="0.25">
      <c r="A3" s="287"/>
      <c r="B3" s="287"/>
      <c r="C3" s="287"/>
      <c r="D3" s="287"/>
      <c r="E3" s="287"/>
      <c r="F3" s="287"/>
      <c r="G3" s="287"/>
      <c r="H3" s="287"/>
    </row>
    <row r="4" spans="1:8" x14ac:dyDescent="0.25">
      <c r="A4" s="287"/>
      <c r="B4" s="287"/>
      <c r="C4" s="287"/>
      <c r="D4" s="287"/>
      <c r="E4" s="287"/>
      <c r="F4" s="287"/>
      <c r="G4" s="287"/>
      <c r="H4" s="287"/>
    </row>
    <row r="5" spans="1:8" x14ac:dyDescent="0.25">
      <c r="A5" s="287"/>
      <c r="B5" s="287"/>
      <c r="C5" s="287"/>
      <c r="D5" s="287"/>
      <c r="E5" s="287"/>
      <c r="F5" s="287"/>
      <c r="G5" s="287"/>
      <c r="H5" s="287"/>
    </row>
    <row r="6" spans="1:8" x14ac:dyDescent="0.25">
      <c r="A6" s="287"/>
      <c r="B6" s="287"/>
      <c r="C6" s="287"/>
      <c r="D6" s="287"/>
      <c r="E6" s="287"/>
      <c r="F6" s="287"/>
      <c r="G6" s="287"/>
      <c r="H6" s="287"/>
    </row>
    <row r="7" spans="1:8" x14ac:dyDescent="0.25">
      <c r="A7" s="287"/>
      <c r="B7" s="287"/>
      <c r="C7" s="287"/>
      <c r="D7" s="287"/>
      <c r="E7" s="287"/>
      <c r="F7" s="287"/>
      <c r="G7" s="287"/>
      <c r="H7" s="287"/>
    </row>
    <row r="8" spans="1:8" x14ac:dyDescent="0.25">
      <c r="A8" s="288" t="s">
        <v>46</v>
      </c>
      <c r="B8" s="288"/>
      <c r="C8" s="288"/>
      <c r="D8" s="288"/>
      <c r="E8" s="288"/>
      <c r="F8" s="288"/>
      <c r="G8" s="288"/>
      <c r="H8" s="288"/>
    </row>
    <row r="9" spans="1:8" x14ac:dyDescent="0.25">
      <c r="A9" s="288"/>
      <c r="B9" s="288"/>
      <c r="C9" s="288"/>
      <c r="D9" s="288"/>
      <c r="E9" s="288"/>
      <c r="F9" s="288"/>
      <c r="G9" s="288"/>
      <c r="H9" s="288"/>
    </row>
    <row r="10" spans="1:8" x14ac:dyDescent="0.25">
      <c r="A10" s="288"/>
      <c r="B10" s="288"/>
      <c r="C10" s="288"/>
      <c r="D10" s="288"/>
      <c r="E10" s="288"/>
      <c r="F10" s="288"/>
      <c r="G10" s="288"/>
      <c r="H10" s="288"/>
    </row>
    <row r="11" spans="1:8" x14ac:dyDescent="0.25">
      <c r="A11" s="288"/>
      <c r="B11" s="288"/>
      <c r="C11" s="288"/>
      <c r="D11" s="288"/>
      <c r="E11" s="288"/>
      <c r="F11" s="288"/>
      <c r="G11" s="288"/>
      <c r="H11" s="288"/>
    </row>
    <row r="12" spans="1:8" x14ac:dyDescent="0.25">
      <c r="A12" s="288"/>
      <c r="B12" s="288"/>
      <c r="C12" s="288"/>
      <c r="D12" s="288"/>
      <c r="E12" s="288"/>
      <c r="F12" s="288"/>
      <c r="G12" s="288"/>
      <c r="H12" s="288"/>
    </row>
    <row r="13" spans="1:8" x14ac:dyDescent="0.25">
      <c r="A13" s="288"/>
      <c r="B13" s="288"/>
      <c r="C13" s="288"/>
      <c r="D13" s="288"/>
      <c r="E13" s="288"/>
      <c r="F13" s="288"/>
      <c r="G13" s="288"/>
      <c r="H13" s="288"/>
    </row>
    <row r="14" spans="1:8" x14ac:dyDescent="0.25">
      <c r="A14" s="288"/>
      <c r="B14" s="288"/>
      <c r="C14" s="288"/>
      <c r="D14" s="288"/>
      <c r="E14" s="288"/>
      <c r="F14" s="288"/>
      <c r="G14" s="288"/>
      <c r="H14" s="288"/>
    </row>
    <row r="15" spans="1:8" ht="19.5" customHeight="1" x14ac:dyDescent="0.25"/>
    <row r="16" spans="1:8" ht="19.5" customHeight="1" x14ac:dyDescent="0.25">
      <c r="A16" s="317" t="s">
        <v>31</v>
      </c>
      <c r="B16" s="318"/>
      <c r="C16" s="318"/>
      <c r="D16" s="318"/>
      <c r="E16" s="318"/>
      <c r="F16" s="318"/>
      <c r="G16" s="318"/>
      <c r="H16" s="319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320" t="s">
        <v>120</v>
      </c>
      <c r="C18" s="320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121</v>
      </c>
    </row>
    <row r="21" spans="1:14" ht="18.75" x14ac:dyDescent="0.3">
      <c r="A21" s="100" t="s">
        <v>36</v>
      </c>
      <c r="B21" s="219" t="s">
        <v>122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>
        <v>42545</v>
      </c>
    </row>
    <row r="23" spans="1:14" ht="18.75" x14ac:dyDescent="0.3">
      <c r="A23" s="100" t="s">
        <v>38</v>
      </c>
      <c r="B23" s="195">
        <v>42549</v>
      </c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6" t="s">
        <v>118</v>
      </c>
      <c r="C26" s="275"/>
    </row>
    <row r="27" spans="1:14" ht="26.25" customHeight="1" x14ac:dyDescent="0.4">
      <c r="A27" s="107" t="s">
        <v>48</v>
      </c>
      <c r="B27" s="252" t="s">
        <v>119</v>
      </c>
    </row>
    <row r="28" spans="1:14" ht="27" customHeight="1" x14ac:dyDescent="0.4">
      <c r="A28" s="107" t="s">
        <v>6</v>
      </c>
      <c r="B28" s="253">
        <v>99.19</v>
      </c>
    </row>
    <row r="29" spans="1:14" s="11" customFormat="1" ht="27" customHeight="1" x14ac:dyDescent="0.4">
      <c r="A29" s="107" t="s">
        <v>49</v>
      </c>
      <c r="B29" s="252">
        <v>0</v>
      </c>
      <c r="C29" s="295" t="s">
        <v>50</v>
      </c>
      <c r="D29" s="296"/>
      <c r="E29" s="296"/>
      <c r="F29" s="296"/>
      <c r="G29" s="297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99.19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1</v>
      </c>
      <c r="C31" s="298" t="s">
        <v>53</v>
      </c>
      <c r="D31" s="299"/>
      <c r="E31" s="299"/>
      <c r="F31" s="299"/>
      <c r="G31" s="299"/>
      <c r="H31" s="300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1</v>
      </c>
      <c r="C32" s="298" t="s">
        <v>55</v>
      </c>
      <c r="D32" s="299"/>
      <c r="E32" s="299"/>
      <c r="F32" s="299"/>
      <c r="G32" s="299"/>
      <c r="H32" s="300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1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107</v>
      </c>
      <c r="B36" s="255">
        <v>100</v>
      </c>
      <c r="C36" s="99"/>
      <c r="D36" s="301" t="s">
        <v>58</v>
      </c>
      <c r="E36" s="316"/>
      <c r="F36" s="301" t="s">
        <v>59</v>
      </c>
      <c r="G36" s="302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60</v>
      </c>
      <c r="B37" s="256">
        <v>15</v>
      </c>
      <c r="C37" s="120" t="s">
        <v>108</v>
      </c>
      <c r="D37" s="121" t="s">
        <v>62</v>
      </c>
      <c r="E37" s="180" t="s">
        <v>63</v>
      </c>
      <c r="F37" s="121" t="s">
        <v>62</v>
      </c>
      <c r="G37" s="122" t="s">
        <v>63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64</v>
      </c>
      <c r="B38" s="256">
        <v>25</v>
      </c>
      <c r="C38" s="123">
        <v>1</v>
      </c>
      <c r="D38" s="257">
        <v>11051835</v>
      </c>
      <c r="E38" s="196">
        <f>IF(ISBLANK(D38),"-",$D$48/$D$45*D38)</f>
        <v>11334315.893306091</v>
      </c>
      <c r="F38" s="257">
        <v>10548557</v>
      </c>
      <c r="G38" s="199">
        <f>IF(ISBLANK(F38),"-",$D$48/$F$45*F38)</f>
        <v>11367686.47836427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65</v>
      </c>
      <c r="B39" s="256">
        <v>1</v>
      </c>
      <c r="C39" s="119">
        <v>2</v>
      </c>
      <c r="D39" s="258">
        <v>10760991</v>
      </c>
      <c r="E39" s="197">
        <f>IF(ISBLANK(D39),"-",$D$48/$D$45*D39)</f>
        <v>11036038.026176089</v>
      </c>
      <c r="F39" s="258">
        <v>10349865</v>
      </c>
      <c r="G39" s="200">
        <f>IF(ISBLANK(F39),"-",$D$48/$F$45*F39)</f>
        <v>11153565.403627777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66</v>
      </c>
      <c r="B40" s="256">
        <v>1</v>
      </c>
      <c r="C40" s="119">
        <v>3</v>
      </c>
      <c r="D40" s="258">
        <v>10746967</v>
      </c>
      <c r="E40" s="197">
        <f>IF(ISBLANK(D40),"-",$D$48/$D$45*D40)</f>
        <v>11021655.5778236</v>
      </c>
      <c r="F40" s="258">
        <v>10543335</v>
      </c>
      <c r="G40" s="200">
        <f>IF(ISBLANK(F40),"-",$D$48/$F$45*F40)</f>
        <v>11362058.973219253</v>
      </c>
      <c r="L40" s="113"/>
      <c r="M40" s="113"/>
      <c r="N40" s="125"/>
    </row>
    <row r="41" spans="1:14" ht="26.25" customHeight="1" x14ac:dyDescent="0.4">
      <c r="A41" s="118" t="s">
        <v>67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68</v>
      </c>
      <c r="B42" s="256">
        <v>1</v>
      </c>
      <c r="C42" s="128" t="s">
        <v>69</v>
      </c>
      <c r="D42" s="230">
        <f>AVERAGE(D38:D41)</f>
        <v>10853264.333333334</v>
      </c>
      <c r="E42" s="153">
        <f>AVERAGE(E38:E41)</f>
        <v>11130669.83243526</v>
      </c>
      <c r="F42" s="129">
        <f>AVERAGE(F38:F41)</f>
        <v>10480585.666666666</v>
      </c>
      <c r="G42" s="130">
        <f>AVERAGE(G38:G41)</f>
        <v>11294436.9517371</v>
      </c>
      <c r="H42" s="216"/>
    </row>
    <row r="43" spans="1:14" ht="26.25" customHeight="1" x14ac:dyDescent="0.4">
      <c r="A43" s="118" t="s">
        <v>70</v>
      </c>
      <c r="B43" s="253">
        <v>1</v>
      </c>
      <c r="C43" s="231" t="s">
        <v>99</v>
      </c>
      <c r="D43" s="260">
        <v>20.48</v>
      </c>
      <c r="E43" s="125"/>
      <c r="F43" s="261">
        <v>19.489999999999998</v>
      </c>
      <c r="H43" s="216"/>
    </row>
    <row r="44" spans="1:14" ht="26.25" customHeight="1" x14ac:dyDescent="0.4">
      <c r="A44" s="118" t="s">
        <v>71</v>
      </c>
      <c r="B44" s="253">
        <v>1</v>
      </c>
      <c r="C44" s="232" t="s">
        <v>100</v>
      </c>
      <c r="D44" s="233">
        <f>D43*$B$34</f>
        <v>20.48</v>
      </c>
      <c r="E44" s="132"/>
      <c r="F44" s="131">
        <f>F43*$B$34</f>
        <v>19.489999999999998</v>
      </c>
      <c r="H44" s="216"/>
    </row>
    <row r="45" spans="1:14" ht="19.5" customHeight="1" x14ac:dyDescent="0.3">
      <c r="A45" s="118" t="s">
        <v>72</v>
      </c>
      <c r="B45" s="229">
        <f>(B44/B43)*(B42/B41)*(B40/B39)*(B38/B37)*B36</f>
        <v>166.66666666666669</v>
      </c>
      <c r="C45" s="232" t="s">
        <v>73</v>
      </c>
      <c r="D45" s="234">
        <f>D44*$B$30/100</f>
        <v>20.314112000000002</v>
      </c>
      <c r="E45" s="134"/>
      <c r="F45" s="133">
        <f>F44*$B$30/100</f>
        <v>19.332130999999997</v>
      </c>
      <c r="H45" s="216"/>
    </row>
    <row r="46" spans="1:14" ht="19.5" customHeight="1" x14ac:dyDescent="0.3">
      <c r="A46" s="289" t="s">
        <v>74</v>
      </c>
      <c r="B46" s="303"/>
      <c r="C46" s="232" t="s">
        <v>75</v>
      </c>
      <c r="D46" s="233">
        <f>D45/$B$45</f>
        <v>0.121884672</v>
      </c>
      <c r="E46" s="134"/>
      <c r="F46" s="135">
        <f>F45/$B$45</f>
        <v>0.11599278599999997</v>
      </c>
      <c r="H46" s="216"/>
    </row>
    <row r="47" spans="1:14" ht="27" customHeight="1" x14ac:dyDescent="0.4">
      <c r="A47" s="291"/>
      <c r="B47" s="304"/>
      <c r="C47" s="232" t="s">
        <v>109</v>
      </c>
      <c r="D47" s="262">
        <v>0.125</v>
      </c>
      <c r="F47" s="137"/>
      <c r="H47" s="216"/>
    </row>
    <row r="48" spans="1:14" ht="18.75" x14ac:dyDescent="0.3">
      <c r="C48" s="232" t="s">
        <v>76</v>
      </c>
      <c r="D48" s="233">
        <f>D47*$B$45</f>
        <v>20.833333333333336</v>
      </c>
      <c r="F48" s="137"/>
      <c r="H48" s="216"/>
    </row>
    <row r="49" spans="1:12" ht="19.5" customHeight="1" x14ac:dyDescent="0.3">
      <c r="C49" s="235" t="s">
        <v>77</v>
      </c>
      <c r="D49" s="236">
        <f>D48/B34</f>
        <v>20.833333333333336</v>
      </c>
      <c r="F49" s="140"/>
      <c r="H49" s="216"/>
    </row>
    <row r="50" spans="1:12" ht="18.75" x14ac:dyDescent="0.3">
      <c r="C50" s="237" t="s">
        <v>78</v>
      </c>
      <c r="D50" s="238">
        <f>AVERAGE(E38:E41,G38:G41)</f>
        <v>11212553.39208618</v>
      </c>
      <c r="F50" s="140"/>
      <c r="H50" s="216"/>
    </row>
    <row r="51" spans="1:12" ht="18.75" x14ac:dyDescent="0.3">
      <c r="C51" s="136" t="s">
        <v>79</v>
      </c>
      <c r="D51" s="141">
        <f>STDEV(E38:E41,G38:G41)/D50</f>
        <v>1.4508717248320492E-2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80</v>
      </c>
    </row>
    <row r="55" spans="1:12" ht="18.75" x14ac:dyDescent="0.3">
      <c r="A55" s="99" t="s">
        <v>81</v>
      </c>
      <c r="B55" s="102" t="str">
        <f>B21</f>
        <v>Metformin HCl 500mg</v>
      </c>
    </row>
    <row r="56" spans="1:12" ht="26.25" customHeight="1" x14ac:dyDescent="0.4">
      <c r="A56" s="101" t="s">
        <v>82</v>
      </c>
      <c r="B56" s="252">
        <v>500</v>
      </c>
      <c r="C56" s="99" t="str">
        <f>B20</f>
        <v xml:space="preserve">Metformin HCl </v>
      </c>
      <c r="H56" s="108"/>
    </row>
    <row r="57" spans="1:12" ht="18.75" x14ac:dyDescent="0.3">
      <c r="A57" s="102" t="s">
        <v>83</v>
      </c>
      <c r="B57" s="251">
        <f>Uniformity!C46</f>
        <v>824.37699999999984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110</v>
      </c>
      <c r="B59" s="255">
        <v>200</v>
      </c>
      <c r="C59" s="99"/>
      <c r="D59" s="145" t="s">
        <v>84</v>
      </c>
      <c r="E59" s="144" t="s">
        <v>61</v>
      </c>
      <c r="F59" s="144" t="s">
        <v>62</v>
      </c>
      <c r="G59" s="144" t="s">
        <v>85</v>
      </c>
      <c r="H59" s="120" t="s">
        <v>86</v>
      </c>
      <c r="L59" s="109"/>
    </row>
    <row r="60" spans="1:12" s="11" customFormat="1" ht="22.5" customHeight="1" x14ac:dyDescent="0.4">
      <c r="A60" s="118" t="s">
        <v>104</v>
      </c>
      <c r="B60" s="256">
        <v>5</v>
      </c>
      <c r="C60" s="305" t="s">
        <v>87</v>
      </c>
      <c r="D60" s="308">
        <v>828.15</v>
      </c>
      <c r="E60" s="146">
        <v>1</v>
      </c>
      <c r="F60" s="263">
        <v>12086679</v>
      </c>
      <c r="G60" s="184">
        <f>IF(ISBLANK(F60),"-",(F60/$D$50*$D$47*$B$68)*($B$57/$D$60))</f>
        <v>536.52421620307928</v>
      </c>
      <c r="H60" s="186">
        <f t="shared" ref="H60:H71" si="0">IF(ISBLANK(F60),"-",G60/$B$56)</f>
        <v>1.0730484324061587</v>
      </c>
      <c r="L60" s="109"/>
    </row>
    <row r="61" spans="1:12" s="11" customFormat="1" ht="26.25" customHeight="1" x14ac:dyDescent="0.4">
      <c r="A61" s="118" t="s">
        <v>88</v>
      </c>
      <c r="B61" s="256">
        <v>100</v>
      </c>
      <c r="C61" s="306"/>
      <c r="D61" s="309"/>
      <c r="E61" s="147">
        <v>2</v>
      </c>
      <c r="F61" s="258">
        <v>12251685</v>
      </c>
      <c r="G61" s="185">
        <f>IF(ISBLANK(F61),"-",(F61/$D$50*$D$47*$B$68)*($B$57/$D$60))</f>
        <v>543.84878524465023</v>
      </c>
      <c r="H61" s="187">
        <f t="shared" si="0"/>
        <v>1.0876975704893004</v>
      </c>
      <c r="L61" s="109"/>
    </row>
    <row r="62" spans="1:12" s="11" customFormat="1" ht="26.25" customHeight="1" x14ac:dyDescent="0.4">
      <c r="A62" s="118" t="s">
        <v>89</v>
      </c>
      <c r="B62" s="256">
        <v>1</v>
      </c>
      <c r="C62" s="306"/>
      <c r="D62" s="309"/>
      <c r="E62" s="147">
        <v>3</v>
      </c>
      <c r="F62" s="258">
        <v>12268112</v>
      </c>
      <c r="G62" s="185">
        <f>IF(ISBLANK(F62),"-",(F62/$D$50*$D$47*$B$68)*($B$57/$D$60))</f>
        <v>544.57797506590441</v>
      </c>
      <c r="H62" s="187">
        <f t="shared" si="0"/>
        <v>1.0891559501318089</v>
      </c>
      <c r="L62" s="109"/>
    </row>
    <row r="63" spans="1:12" ht="21" customHeight="1" x14ac:dyDescent="0.4">
      <c r="A63" s="118" t="s">
        <v>90</v>
      </c>
      <c r="B63" s="256">
        <v>1</v>
      </c>
      <c r="C63" s="315"/>
      <c r="D63" s="310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91</v>
      </c>
      <c r="B64" s="256">
        <v>1</v>
      </c>
      <c r="C64" s="305" t="s">
        <v>92</v>
      </c>
      <c r="D64" s="308">
        <v>828.95</v>
      </c>
      <c r="E64" s="146">
        <v>1</v>
      </c>
      <c r="F64" s="263">
        <v>12180432</v>
      </c>
      <c r="G64" s="212">
        <f>IF(ISBLANK(F64),"-",(F64/$D$50*$D$47*$B$68)*($B$57/$D$64))</f>
        <v>540.16408186500462</v>
      </c>
      <c r="H64" s="209">
        <f t="shared" si="0"/>
        <v>1.0803281637300093</v>
      </c>
    </row>
    <row r="65" spans="1:8" ht="26.25" customHeight="1" x14ac:dyDescent="0.4">
      <c r="A65" s="118" t="s">
        <v>93</v>
      </c>
      <c r="B65" s="256">
        <v>1</v>
      </c>
      <c r="C65" s="306"/>
      <c r="D65" s="309"/>
      <c r="E65" s="147">
        <v>2</v>
      </c>
      <c r="F65" s="258">
        <v>12209749</v>
      </c>
      <c r="G65" s="213">
        <f>IF(ISBLANK(F65),"-",(F65/$D$50*$D$47*$B$68)*($B$57/$D$64))</f>
        <v>541.46419916692275</v>
      </c>
      <c r="H65" s="210">
        <f t="shared" si="0"/>
        <v>1.0829283983338456</v>
      </c>
    </row>
    <row r="66" spans="1:8" ht="26.25" customHeight="1" x14ac:dyDescent="0.4">
      <c r="A66" s="118" t="s">
        <v>94</v>
      </c>
      <c r="B66" s="256">
        <v>1</v>
      </c>
      <c r="C66" s="306"/>
      <c r="D66" s="309"/>
      <c r="E66" s="147">
        <v>3</v>
      </c>
      <c r="F66" s="258">
        <v>12216058</v>
      </c>
      <c r="G66" s="213">
        <f>IF(ISBLANK(F66),"-",(F66/$D$50*$D$47*$B$68)*($B$57/$D$64))</f>
        <v>541.74398359431302</v>
      </c>
      <c r="H66" s="210">
        <f t="shared" si="0"/>
        <v>1.0834879671886259</v>
      </c>
    </row>
    <row r="67" spans="1:8" ht="21" customHeight="1" x14ac:dyDescent="0.4">
      <c r="A67" s="118" t="s">
        <v>95</v>
      </c>
      <c r="B67" s="256">
        <v>1</v>
      </c>
      <c r="C67" s="315"/>
      <c r="D67" s="310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96</v>
      </c>
      <c r="B68" s="221">
        <f>(B67/B66)*(B65/B64)*(B63/B62)*(B61/B60)*B59</f>
        <v>4000</v>
      </c>
      <c r="C68" s="305" t="s">
        <v>97</v>
      </c>
      <c r="D68" s="308">
        <v>819.05</v>
      </c>
      <c r="E68" s="146">
        <v>1</v>
      </c>
      <c r="F68" s="263">
        <v>12242705</v>
      </c>
      <c r="G68" s="212">
        <f>IF(ISBLANK(F68),"-",(F68/$D$50*$D$47*$B$68)*($B$57/$D$68))</f>
        <v>549.48813217405257</v>
      </c>
      <c r="H68" s="187">
        <f t="shared" si="0"/>
        <v>1.0989762643481051</v>
      </c>
    </row>
    <row r="69" spans="1:8" ht="21.75" customHeight="1" x14ac:dyDescent="0.4">
      <c r="A69" s="239" t="s">
        <v>98</v>
      </c>
      <c r="B69" s="240">
        <f>D47*B68/B56*B57</f>
        <v>824.37699999999984</v>
      </c>
      <c r="C69" s="306"/>
      <c r="D69" s="309"/>
      <c r="E69" s="147">
        <v>2</v>
      </c>
      <c r="F69" s="258">
        <v>12228028</v>
      </c>
      <c r="G69" s="213">
        <f>IF(ISBLANK(F69),"-",(F69/$D$50*$D$47*$B$68)*($B$57/$D$68))</f>
        <v>548.82938581726955</v>
      </c>
      <c r="H69" s="187">
        <f t="shared" si="0"/>
        <v>1.0976587716345392</v>
      </c>
    </row>
    <row r="70" spans="1:8" ht="22.5" customHeight="1" x14ac:dyDescent="0.4">
      <c r="A70" s="311" t="s">
        <v>74</v>
      </c>
      <c r="B70" s="312"/>
      <c r="C70" s="306"/>
      <c r="D70" s="309"/>
      <c r="E70" s="147">
        <v>3</v>
      </c>
      <c r="F70" s="258">
        <v>12099547</v>
      </c>
      <c r="G70" s="213">
        <f>IF(ISBLANK(F70),"-",(F70/$D$50*$D$47*$B$68)*($B$57/$D$68))</f>
        <v>543.06278564926311</v>
      </c>
      <c r="H70" s="187">
        <f t="shared" si="0"/>
        <v>1.0861255712985263</v>
      </c>
    </row>
    <row r="71" spans="1:8" ht="21.75" customHeight="1" x14ac:dyDescent="0.4">
      <c r="A71" s="313"/>
      <c r="B71" s="314"/>
      <c r="C71" s="307"/>
      <c r="D71" s="310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69</v>
      </c>
      <c r="H72" s="265">
        <f>AVERAGE(H60:H71)</f>
        <v>1.0866007877289912</v>
      </c>
    </row>
    <row r="73" spans="1:8" ht="26.25" customHeight="1" x14ac:dyDescent="0.4">
      <c r="C73" s="149"/>
      <c r="D73" s="149"/>
      <c r="E73" s="149"/>
      <c r="F73" s="150"/>
      <c r="G73" s="136" t="s">
        <v>79</v>
      </c>
      <c r="H73" s="266">
        <f>STDEV(H60:H71)/H72</f>
        <v>7.4877212333769819E-3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111</v>
      </c>
      <c r="B76" s="246" t="s">
        <v>105</v>
      </c>
      <c r="C76" s="293" t="str">
        <f>B20</f>
        <v xml:space="preserve">Metformin HCl </v>
      </c>
      <c r="D76" s="293"/>
      <c r="E76" s="248" t="s">
        <v>112</v>
      </c>
      <c r="F76" s="248"/>
      <c r="G76" s="249">
        <f>H72</f>
        <v>1.0866007877289912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113</v>
      </c>
      <c r="B78" s="104" t="s">
        <v>114</v>
      </c>
      <c r="D78" s="268" t="s">
        <v>115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">
        <v>118</v>
      </c>
      <c r="C80" s="275"/>
    </row>
    <row r="81" spans="1:12" ht="26.25" customHeight="1" x14ac:dyDescent="0.4">
      <c r="A81" s="107" t="s">
        <v>48</v>
      </c>
      <c r="B81" s="252" t="s">
        <v>119</v>
      </c>
    </row>
    <row r="82" spans="1:12" ht="27" customHeight="1" x14ac:dyDescent="0.4">
      <c r="A82" s="107" t="s">
        <v>6</v>
      </c>
      <c r="B82" s="252">
        <v>99.19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295" t="s">
        <v>50</v>
      </c>
      <c r="D83" s="296"/>
      <c r="E83" s="296"/>
      <c r="F83" s="296"/>
      <c r="G83" s="297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99.19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1</v>
      </c>
      <c r="C86" s="298" t="s">
        <v>53</v>
      </c>
      <c r="D86" s="299"/>
      <c r="E86" s="299"/>
      <c r="F86" s="299"/>
      <c r="G86" s="299"/>
      <c r="H86" s="300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1</v>
      </c>
      <c r="C87" s="298" t="s">
        <v>55</v>
      </c>
      <c r="D87" s="299"/>
      <c r="E87" s="299"/>
      <c r="F87" s="299"/>
      <c r="G87" s="299"/>
      <c r="H87" s="300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1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107</v>
      </c>
      <c r="B91" s="255">
        <v>100</v>
      </c>
      <c r="D91" s="182" t="s">
        <v>58</v>
      </c>
      <c r="E91" s="183"/>
      <c r="F91" s="301" t="s">
        <v>59</v>
      </c>
      <c r="G91" s="302"/>
    </row>
    <row r="92" spans="1:12" ht="26.25" customHeight="1" x14ac:dyDescent="0.4">
      <c r="A92" s="118" t="s">
        <v>60</v>
      </c>
      <c r="B92" s="256">
        <v>5</v>
      </c>
      <c r="C92" s="179" t="s">
        <v>108</v>
      </c>
      <c r="D92" s="121" t="s">
        <v>62</v>
      </c>
      <c r="E92" s="180" t="s">
        <v>63</v>
      </c>
      <c r="F92" s="121" t="s">
        <v>62</v>
      </c>
      <c r="G92" s="122" t="s">
        <v>63</v>
      </c>
    </row>
    <row r="93" spans="1:12" ht="26.25" customHeight="1" x14ac:dyDescent="0.4">
      <c r="A93" s="118" t="s">
        <v>64</v>
      </c>
      <c r="B93" s="256">
        <v>100</v>
      </c>
      <c r="C93" s="177">
        <v>1</v>
      </c>
      <c r="D93" s="257">
        <v>0.63680000000000003</v>
      </c>
      <c r="E93" s="196">
        <f>IF(ISBLANK(D93),"-",$D$103/$D$100*D93)</f>
        <v>0.62695332190745034</v>
      </c>
      <c r="F93" s="257">
        <v>0.60619999999999996</v>
      </c>
      <c r="G93" s="199">
        <f>IF(ISBLANK(F93),"-",$D$103/$F$100*F93)</f>
        <v>0.62714245004857472</v>
      </c>
    </row>
    <row r="94" spans="1:12" ht="26.25" customHeight="1" x14ac:dyDescent="0.4">
      <c r="A94" s="118" t="s">
        <v>65</v>
      </c>
      <c r="B94" s="256">
        <v>1</v>
      </c>
      <c r="C94" s="150">
        <v>2</v>
      </c>
      <c r="D94" s="258">
        <v>0.63660000000000005</v>
      </c>
      <c r="E94" s="197">
        <f>IF(ISBLANK(D94),"-",$D$103/$D$100*D94)</f>
        <v>0.62675641445710262</v>
      </c>
      <c r="F94" s="258">
        <v>0.60460000000000003</v>
      </c>
      <c r="G94" s="200">
        <f>IF(ISBLANK(F94),"-",$D$103/$F$100*F94)</f>
        <v>0.62548717469377813</v>
      </c>
    </row>
    <row r="95" spans="1:12" ht="26.25" customHeight="1" x14ac:dyDescent="0.4">
      <c r="A95" s="118" t="s">
        <v>66</v>
      </c>
      <c r="B95" s="256">
        <v>1</v>
      </c>
      <c r="C95" s="150">
        <v>3</v>
      </c>
      <c r="D95" s="258">
        <v>0.63649999999999995</v>
      </c>
      <c r="E95" s="197">
        <f>IF(ISBLANK(D95),"-",$D$103/$D$100*D95)</f>
        <v>0.62665796073192859</v>
      </c>
      <c r="F95" s="258">
        <v>0.60399999999999998</v>
      </c>
      <c r="G95" s="200">
        <f>IF(ISBLANK(F95),"-",$D$103/$F$100*F95)</f>
        <v>0.62486644643572931</v>
      </c>
    </row>
    <row r="96" spans="1:12" ht="26.25" customHeight="1" x14ac:dyDescent="0.4">
      <c r="A96" s="118" t="s">
        <v>67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59"/>
      <c r="G96" s="201" t="str">
        <f>IF(ISBLANK(F96),"-",$D$103/$F$100*F96)</f>
        <v>-</v>
      </c>
    </row>
    <row r="97" spans="1:10" ht="27" customHeight="1" x14ac:dyDescent="0.4">
      <c r="A97" s="118" t="s">
        <v>68</v>
      </c>
      <c r="B97" s="256">
        <v>1</v>
      </c>
      <c r="C97" s="172" t="s">
        <v>69</v>
      </c>
      <c r="D97" s="241">
        <f>AVERAGE(D93:D96)</f>
        <v>0.63663333333333327</v>
      </c>
      <c r="E97" s="153">
        <f>AVERAGE(E93:E96)</f>
        <v>0.62678923236549389</v>
      </c>
      <c r="F97" s="178">
        <f>AVERAGE(F93:F96)</f>
        <v>0.60493333333333332</v>
      </c>
      <c r="G97" s="202">
        <f>AVERAGE(G93:G96)</f>
        <v>0.62583202372602731</v>
      </c>
    </row>
    <row r="98" spans="1:10" ht="26.25" customHeight="1" x14ac:dyDescent="0.4">
      <c r="A98" s="118" t="s">
        <v>70</v>
      </c>
      <c r="B98" s="253">
        <v>1</v>
      </c>
      <c r="C98" s="231" t="s">
        <v>99</v>
      </c>
      <c r="D98" s="260">
        <v>20.48</v>
      </c>
      <c r="E98" s="125"/>
      <c r="F98" s="261">
        <v>19.489999999999998</v>
      </c>
    </row>
    <row r="99" spans="1:10" ht="26.25" customHeight="1" x14ac:dyDescent="0.4">
      <c r="A99" s="118" t="s">
        <v>71</v>
      </c>
      <c r="B99" s="253">
        <v>1</v>
      </c>
      <c r="C99" s="232" t="s">
        <v>100</v>
      </c>
      <c r="D99" s="233">
        <f>D98*$B$89</f>
        <v>20.48</v>
      </c>
      <c r="E99" s="132"/>
      <c r="F99" s="131">
        <f>F98*$B$89</f>
        <v>19.489999999999998</v>
      </c>
    </row>
    <row r="100" spans="1:10" ht="19.5" customHeight="1" x14ac:dyDescent="0.3">
      <c r="A100" s="118" t="s">
        <v>72</v>
      </c>
      <c r="B100" s="229">
        <f>(B99/B98)*(B97/B96)*(B95/B94)*(B93/B92)*B91</f>
        <v>2000</v>
      </c>
      <c r="C100" s="232" t="s">
        <v>73</v>
      </c>
      <c r="D100" s="234">
        <f>D99*$B$84/100</f>
        <v>20.314112000000002</v>
      </c>
      <c r="E100" s="134"/>
      <c r="F100" s="133">
        <f>F99*$B$84/100</f>
        <v>19.332130999999997</v>
      </c>
    </row>
    <row r="101" spans="1:10" ht="19.5" customHeight="1" x14ac:dyDescent="0.3">
      <c r="A101" s="289" t="s">
        <v>74</v>
      </c>
      <c r="B101" s="303"/>
      <c r="C101" s="232" t="s">
        <v>75</v>
      </c>
      <c r="D101" s="233">
        <f>D100/$B$100</f>
        <v>1.0157056000000001E-2</v>
      </c>
      <c r="E101" s="134"/>
      <c r="F101" s="135">
        <f>F100/$B$100</f>
        <v>9.6660654999999977E-3</v>
      </c>
      <c r="G101" s="215"/>
      <c r="H101" s="216"/>
    </row>
    <row r="102" spans="1:10" ht="19.5" customHeight="1" x14ac:dyDescent="0.3">
      <c r="A102" s="291"/>
      <c r="B102" s="304"/>
      <c r="C102" s="232" t="s">
        <v>109</v>
      </c>
      <c r="D102" s="242">
        <f>$B$56/$B$118</f>
        <v>0.01</v>
      </c>
      <c r="F102" s="137"/>
      <c r="G102" s="217"/>
      <c r="H102" s="216"/>
    </row>
    <row r="103" spans="1:10" ht="18.75" x14ac:dyDescent="0.3">
      <c r="C103" s="232" t="s">
        <v>76</v>
      </c>
      <c r="D103" s="233">
        <f>D102*$B$100</f>
        <v>20</v>
      </c>
      <c r="F103" s="137"/>
      <c r="G103" s="215"/>
      <c r="H103" s="216"/>
    </row>
    <row r="104" spans="1:10" ht="19.5" customHeight="1" x14ac:dyDescent="0.3">
      <c r="C104" s="235" t="s">
        <v>77</v>
      </c>
      <c r="D104" s="243">
        <f>D103/B34</f>
        <v>20</v>
      </c>
      <c r="F104" s="140"/>
      <c r="G104" s="215"/>
      <c r="H104" s="216"/>
      <c r="J104" s="154"/>
    </row>
    <row r="105" spans="1:10" ht="18.75" x14ac:dyDescent="0.3">
      <c r="C105" s="237" t="s">
        <v>78</v>
      </c>
      <c r="D105" s="238">
        <f>AVERAGE(E93:E96,G93:G96)</f>
        <v>0.62631062804576054</v>
      </c>
      <c r="F105" s="140"/>
      <c r="G105" s="218"/>
      <c r="H105" s="216"/>
      <c r="J105" s="156"/>
    </row>
    <row r="106" spans="1:10" ht="18.75" x14ac:dyDescent="0.3">
      <c r="C106" s="136" t="s">
        <v>79</v>
      </c>
      <c r="D106" s="155">
        <f>STDEV(E93:E96,G93:G96)/D105</f>
        <v>1.4612783335211299E-3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101</v>
      </c>
      <c r="B109" s="255">
        <v>1000</v>
      </c>
      <c r="C109" s="158" t="s">
        <v>116</v>
      </c>
      <c r="D109" s="159" t="s">
        <v>62</v>
      </c>
      <c r="E109" s="160" t="s">
        <v>102</v>
      </c>
      <c r="F109" s="161" t="s">
        <v>103</v>
      </c>
    </row>
    <row r="110" spans="1:10" ht="26.25" customHeight="1" x14ac:dyDescent="0.4">
      <c r="A110" s="118" t="s">
        <v>104</v>
      </c>
      <c r="B110" s="256">
        <v>5</v>
      </c>
      <c r="C110" s="124">
        <v>1</v>
      </c>
      <c r="D110" s="269">
        <v>0.19289999999999999</v>
      </c>
      <c r="E110" s="162">
        <f t="shared" ref="E110:E115" si="1">IF(ISBLANK(D110),"-",D110/$D$105*$D$102*$B$118)</f>
        <v>153.99706739920276</v>
      </c>
      <c r="F110" s="163">
        <f t="shared" ref="F110:F115" si="2">IF(ISBLANK(D110), "-", E110/$B$56)</f>
        <v>0.30799413479840554</v>
      </c>
    </row>
    <row r="111" spans="1:10" ht="26.25" customHeight="1" x14ac:dyDescent="0.4">
      <c r="A111" s="118" t="s">
        <v>88</v>
      </c>
      <c r="B111" s="256">
        <v>50</v>
      </c>
      <c r="C111" s="124">
        <v>2</v>
      </c>
      <c r="D111" s="269">
        <v>0.19719999999999999</v>
      </c>
      <c r="E111" s="164">
        <f t="shared" si="1"/>
        <v>157.42986879794083</v>
      </c>
      <c r="F111" s="189">
        <f t="shared" si="2"/>
        <v>0.31485973759588165</v>
      </c>
    </row>
    <row r="112" spans="1:10" ht="26.25" customHeight="1" x14ac:dyDescent="0.4">
      <c r="A112" s="118" t="s">
        <v>89</v>
      </c>
      <c r="B112" s="256">
        <v>4</v>
      </c>
      <c r="C112" s="124">
        <v>3</v>
      </c>
      <c r="D112" s="269">
        <v>0.19739999999999999</v>
      </c>
      <c r="E112" s="164">
        <f t="shared" si="1"/>
        <v>157.58953397927749</v>
      </c>
      <c r="F112" s="189">
        <f t="shared" si="2"/>
        <v>0.31517906795855499</v>
      </c>
    </row>
    <row r="113" spans="1:10" ht="26.25" customHeight="1" x14ac:dyDescent="0.4">
      <c r="A113" s="118" t="s">
        <v>90</v>
      </c>
      <c r="B113" s="256">
        <v>20</v>
      </c>
      <c r="C113" s="124">
        <v>4</v>
      </c>
      <c r="D113" s="269">
        <v>0.19650000000000001</v>
      </c>
      <c r="E113" s="164">
        <f t="shared" si="1"/>
        <v>156.87104066326253</v>
      </c>
      <c r="F113" s="189">
        <f t="shared" si="2"/>
        <v>0.31374208132652509</v>
      </c>
    </row>
    <row r="114" spans="1:10" ht="26.25" customHeight="1" x14ac:dyDescent="0.4">
      <c r="A114" s="118" t="s">
        <v>91</v>
      </c>
      <c r="B114" s="256">
        <v>1</v>
      </c>
      <c r="C114" s="124">
        <v>5</v>
      </c>
      <c r="D114" s="269">
        <v>0.19950000000000001</v>
      </c>
      <c r="E114" s="164">
        <f t="shared" si="1"/>
        <v>159.26601838331237</v>
      </c>
      <c r="F114" s="189">
        <f t="shared" si="2"/>
        <v>0.31853203676662473</v>
      </c>
    </row>
    <row r="115" spans="1:10" ht="26.25" customHeight="1" x14ac:dyDescent="0.4">
      <c r="A115" s="118" t="s">
        <v>93</v>
      </c>
      <c r="B115" s="256">
        <v>1</v>
      </c>
      <c r="C115" s="127">
        <v>6</v>
      </c>
      <c r="D115" s="270">
        <v>0.19889999999999999</v>
      </c>
      <c r="E115" s="165">
        <f t="shared" si="1"/>
        <v>158.78702283930238</v>
      </c>
      <c r="F115" s="190">
        <f t="shared" si="2"/>
        <v>0.31757404567860475</v>
      </c>
    </row>
    <row r="116" spans="1:10" ht="26.25" customHeight="1" x14ac:dyDescent="0.4">
      <c r="A116" s="118" t="s">
        <v>94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95</v>
      </c>
      <c r="B117" s="256">
        <v>1</v>
      </c>
      <c r="C117" s="124"/>
      <c r="D117" s="167"/>
      <c r="E117" s="168" t="s">
        <v>69</v>
      </c>
      <c r="F117" s="169">
        <f>AVERAGE(F110:F115)</f>
        <v>0.31464685068743276</v>
      </c>
    </row>
    <row r="118" spans="1:10" ht="19.5" customHeight="1" x14ac:dyDescent="0.3">
      <c r="A118" s="118" t="s">
        <v>96</v>
      </c>
      <c r="B118" s="220">
        <f>(B117/B116)*(B115/B114)*(B113/B112)*(B111/B110)*B109</f>
        <v>50000</v>
      </c>
      <c r="C118" s="170"/>
      <c r="D118" s="171"/>
      <c r="E118" s="172" t="s">
        <v>79</v>
      </c>
      <c r="F118" s="173">
        <f>STDEV(F110:F115)/F117</f>
        <v>1.181226134928022E-2</v>
      </c>
      <c r="I118" s="152"/>
    </row>
    <row r="119" spans="1:10" ht="19.5" customHeight="1" x14ac:dyDescent="0.3">
      <c r="A119" s="289" t="s">
        <v>74</v>
      </c>
      <c r="B119" s="290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291"/>
      <c r="B120" s="292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111</v>
      </c>
      <c r="B122" s="246" t="s">
        <v>105</v>
      </c>
      <c r="C122" s="293" t="str">
        <f>B20</f>
        <v xml:space="preserve">Metformin HCl </v>
      </c>
      <c r="D122" s="293"/>
      <c r="E122" s="248" t="s">
        <v>106</v>
      </c>
      <c r="F122" s="248"/>
      <c r="G122" s="249">
        <f>F117</f>
        <v>0.31464685068743276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113</v>
      </c>
      <c r="B124" s="104" t="s">
        <v>114</v>
      </c>
      <c r="D124" s="268" t="s">
        <v>117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101</v>
      </c>
      <c r="B126" s="255">
        <v>1000</v>
      </c>
      <c r="C126" s="158" t="s">
        <v>116</v>
      </c>
      <c r="D126" s="159" t="s">
        <v>62</v>
      </c>
      <c r="E126" s="160" t="s">
        <v>102</v>
      </c>
      <c r="F126" s="161" t="s">
        <v>103</v>
      </c>
    </row>
    <row r="127" spans="1:10" ht="26.25" customHeight="1" x14ac:dyDescent="0.4">
      <c r="A127" s="118" t="s">
        <v>104</v>
      </c>
      <c r="B127" s="256">
        <v>5</v>
      </c>
      <c r="C127" s="124">
        <v>1</v>
      </c>
      <c r="D127" s="269">
        <v>0.34489999999999998</v>
      </c>
      <c r="E127" s="225">
        <f t="shared" ref="E127:E132" si="3">IF(ISBLANK(D127),"-",D127/$D$105*$D$102*$B$135)</f>
        <v>275.34260521505979</v>
      </c>
      <c r="F127" s="222">
        <f t="shared" ref="F127:F132" si="4">IF(ISBLANK(D127), "-", E127/$B$56)</f>
        <v>0.55068521043011953</v>
      </c>
    </row>
    <row r="128" spans="1:10" ht="26.25" customHeight="1" x14ac:dyDescent="0.4">
      <c r="A128" s="118" t="s">
        <v>88</v>
      </c>
      <c r="B128" s="256">
        <v>50</v>
      </c>
      <c r="C128" s="124">
        <v>2</v>
      </c>
      <c r="D128" s="269">
        <v>0.34179999999999999</v>
      </c>
      <c r="E128" s="226">
        <f t="shared" si="3"/>
        <v>272.86779490434162</v>
      </c>
      <c r="F128" s="223">
        <f t="shared" si="4"/>
        <v>0.5457355898086832</v>
      </c>
    </row>
    <row r="129" spans="1:10" ht="26.25" customHeight="1" x14ac:dyDescent="0.4">
      <c r="A129" s="118" t="s">
        <v>89</v>
      </c>
      <c r="B129" s="256">
        <v>4</v>
      </c>
      <c r="C129" s="124">
        <v>3</v>
      </c>
      <c r="D129" s="269">
        <v>0.34649999999999997</v>
      </c>
      <c r="E129" s="226">
        <f t="shared" si="3"/>
        <v>276.61992666575304</v>
      </c>
      <c r="F129" s="223">
        <f t="shared" si="4"/>
        <v>0.55323985333150605</v>
      </c>
    </row>
    <row r="130" spans="1:10" ht="26.25" customHeight="1" x14ac:dyDescent="0.4">
      <c r="A130" s="118" t="s">
        <v>90</v>
      </c>
      <c r="B130" s="256">
        <v>20</v>
      </c>
      <c r="C130" s="124">
        <v>4</v>
      </c>
      <c r="D130" s="269">
        <v>0.34589999999999999</v>
      </c>
      <c r="E130" s="226">
        <f t="shared" si="3"/>
        <v>276.14093112174305</v>
      </c>
      <c r="F130" s="223">
        <f t="shared" si="4"/>
        <v>0.55228186224348608</v>
      </c>
    </row>
    <row r="131" spans="1:10" ht="26.25" customHeight="1" x14ac:dyDescent="0.4">
      <c r="A131" s="118" t="s">
        <v>91</v>
      </c>
      <c r="B131" s="256">
        <v>1</v>
      </c>
      <c r="C131" s="124">
        <v>5</v>
      </c>
      <c r="D131" s="269">
        <v>0.34670000000000001</v>
      </c>
      <c r="E131" s="226">
        <f t="shared" si="3"/>
        <v>276.77959184708965</v>
      </c>
      <c r="F131" s="223">
        <f t="shared" si="4"/>
        <v>0.55355918369417934</v>
      </c>
    </row>
    <row r="132" spans="1:10" ht="26.25" customHeight="1" x14ac:dyDescent="0.4">
      <c r="A132" s="118" t="s">
        <v>93</v>
      </c>
      <c r="B132" s="256">
        <v>1</v>
      </c>
      <c r="C132" s="127">
        <v>6</v>
      </c>
      <c r="D132" s="270">
        <v>0.34770000000000001</v>
      </c>
      <c r="E132" s="227">
        <f t="shared" si="3"/>
        <v>277.57791775377297</v>
      </c>
      <c r="F132" s="224">
        <f t="shared" si="4"/>
        <v>0.55515583550754588</v>
      </c>
    </row>
    <row r="133" spans="1:10" ht="26.25" customHeight="1" x14ac:dyDescent="0.4">
      <c r="A133" s="118" t="s">
        <v>94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95</v>
      </c>
      <c r="B134" s="256">
        <v>1</v>
      </c>
      <c r="C134" s="124"/>
      <c r="D134" s="167"/>
      <c r="E134" s="168" t="s">
        <v>69</v>
      </c>
      <c r="F134" s="271">
        <f>AVERAGE(F127:F132)</f>
        <v>0.55177625583592005</v>
      </c>
    </row>
    <row r="135" spans="1:10" ht="27" customHeight="1" x14ac:dyDescent="0.4">
      <c r="A135" s="118" t="s">
        <v>96</v>
      </c>
      <c r="B135" s="256">
        <f>(B134/B133)*(B132/B131)*(B130/B129)*(B128/B127)*B126</f>
        <v>50000</v>
      </c>
      <c r="C135" s="170"/>
      <c r="D135" s="171"/>
      <c r="E135" s="172" t="s">
        <v>79</v>
      </c>
      <c r="F135" s="272">
        <f>STDEV(F127:F132)/F134</f>
        <v>5.9932029382187097E-3</v>
      </c>
      <c r="I135" s="152"/>
    </row>
    <row r="136" spans="1:10" ht="27" customHeight="1" x14ac:dyDescent="0.4">
      <c r="A136" s="289" t="s">
        <v>74</v>
      </c>
      <c r="B136" s="290"/>
      <c r="C136" s="174"/>
      <c r="D136" s="175"/>
      <c r="E136" s="176" t="s">
        <v>20</v>
      </c>
      <c r="F136" s="273">
        <f>COUNT(F127:F132)</f>
        <v>6</v>
      </c>
      <c r="I136" s="152"/>
      <c r="J136" s="156"/>
    </row>
    <row r="137" spans="1:10" ht="19.5" customHeight="1" x14ac:dyDescent="0.3">
      <c r="A137" s="291"/>
      <c r="B137" s="292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111</v>
      </c>
      <c r="B139" s="246" t="s">
        <v>105</v>
      </c>
      <c r="C139" s="293" t="str">
        <f>B20</f>
        <v xml:space="preserve">Metformin HCl </v>
      </c>
      <c r="D139" s="293"/>
      <c r="E139" s="248" t="s">
        <v>106</v>
      </c>
      <c r="F139" s="248"/>
      <c r="G139" s="274">
        <f>F134</f>
        <v>0.55177625583592005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113</v>
      </c>
      <c r="B141" s="104" t="s">
        <v>114</v>
      </c>
      <c r="D141" s="268">
        <v>10</v>
      </c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101</v>
      </c>
      <c r="B143" s="255">
        <v>1000</v>
      </c>
      <c r="C143" s="158" t="s">
        <v>116</v>
      </c>
      <c r="D143" s="159" t="s">
        <v>62</v>
      </c>
      <c r="E143" s="160" t="s">
        <v>102</v>
      </c>
      <c r="F143" s="161" t="s">
        <v>103</v>
      </c>
      <c r="H143" s="152"/>
      <c r="I143" s="152"/>
    </row>
    <row r="144" spans="1:10" ht="26.25" customHeight="1" x14ac:dyDescent="0.4">
      <c r="A144" s="118" t="s">
        <v>104</v>
      </c>
      <c r="B144" s="256">
        <v>5</v>
      </c>
      <c r="C144" s="124">
        <v>1</v>
      </c>
      <c r="D144" s="269">
        <v>0.59340000000000004</v>
      </c>
      <c r="E144" s="225">
        <f t="shared" ref="E144:E149" si="5">IF(ISBLANK(D144),"-",D144/$D$105*$D$102*$B$152)</f>
        <v>473.72659302585237</v>
      </c>
      <c r="F144" s="222">
        <f t="shared" ref="F144:F149" si="6">IF(ISBLANK(D144), "-", E144/$B$56)</f>
        <v>0.9474531860517047</v>
      </c>
      <c r="H144" s="152"/>
      <c r="I144" s="152"/>
    </row>
    <row r="145" spans="1:9" ht="26.25" customHeight="1" x14ac:dyDescent="0.4">
      <c r="A145" s="118" t="s">
        <v>88</v>
      </c>
      <c r="B145" s="256">
        <v>50</v>
      </c>
      <c r="C145" s="124">
        <v>2</v>
      </c>
      <c r="D145" s="269">
        <v>0.59209999999999996</v>
      </c>
      <c r="E145" s="226">
        <f t="shared" si="5"/>
        <v>472.68876934716411</v>
      </c>
      <c r="F145" s="223">
        <f t="shared" si="6"/>
        <v>0.94537753869432817</v>
      </c>
      <c r="H145" s="152"/>
      <c r="I145" s="152"/>
    </row>
    <row r="146" spans="1:9" ht="26.25" customHeight="1" x14ac:dyDescent="0.4">
      <c r="A146" s="118" t="s">
        <v>89</v>
      </c>
      <c r="B146" s="256">
        <v>4</v>
      </c>
      <c r="C146" s="124">
        <v>3</v>
      </c>
      <c r="D146" s="269">
        <v>0.58819999999999995</v>
      </c>
      <c r="E146" s="226">
        <f t="shared" si="5"/>
        <v>469.5752983110994</v>
      </c>
      <c r="F146" s="223">
        <f t="shared" si="6"/>
        <v>0.9391505966221988</v>
      </c>
      <c r="H146" s="152"/>
      <c r="I146" s="152"/>
    </row>
    <row r="147" spans="1:9" ht="26.25" customHeight="1" x14ac:dyDescent="0.4">
      <c r="A147" s="118" t="s">
        <v>90</v>
      </c>
      <c r="B147" s="256">
        <v>20</v>
      </c>
      <c r="C147" s="124">
        <v>4</v>
      </c>
      <c r="D147" s="269">
        <v>0.58620000000000005</v>
      </c>
      <c r="E147" s="226">
        <f t="shared" si="5"/>
        <v>467.97864649773283</v>
      </c>
      <c r="F147" s="223">
        <f t="shared" si="6"/>
        <v>0.9359572929954656</v>
      </c>
      <c r="H147" s="152"/>
      <c r="I147" s="152"/>
    </row>
    <row r="148" spans="1:9" ht="26.25" customHeight="1" x14ac:dyDescent="0.4">
      <c r="A148" s="118" t="s">
        <v>91</v>
      </c>
      <c r="B148" s="256">
        <v>1</v>
      </c>
      <c r="C148" s="124">
        <v>5</v>
      </c>
      <c r="D148" s="269">
        <v>0.58440000000000003</v>
      </c>
      <c r="E148" s="226">
        <f t="shared" si="5"/>
        <v>466.54165986570297</v>
      </c>
      <c r="F148" s="223">
        <f t="shared" si="6"/>
        <v>0.9330833197314059</v>
      </c>
      <c r="H148" s="152"/>
      <c r="I148" s="152"/>
    </row>
    <row r="149" spans="1:9" ht="26.25" customHeight="1" x14ac:dyDescent="0.4">
      <c r="A149" s="118" t="s">
        <v>93</v>
      </c>
      <c r="B149" s="256">
        <v>1</v>
      </c>
      <c r="C149" s="127">
        <v>6</v>
      </c>
      <c r="D149" s="270">
        <v>0.58850000000000002</v>
      </c>
      <c r="E149" s="227">
        <f t="shared" si="5"/>
        <v>469.8147960831044</v>
      </c>
      <c r="F149" s="224">
        <f t="shared" si="6"/>
        <v>0.93962959216620878</v>
      </c>
      <c r="H149" s="152"/>
      <c r="I149" s="152"/>
    </row>
    <row r="150" spans="1:9" ht="26.25" customHeight="1" x14ac:dyDescent="0.4">
      <c r="A150" s="118" t="s">
        <v>94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95</v>
      </c>
      <c r="B151" s="256">
        <v>1</v>
      </c>
      <c r="C151" s="124"/>
      <c r="D151" s="167"/>
      <c r="E151" s="168" t="s">
        <v>69</v>
      </c>
      <c r="F151" s="271">
        <f>AVERAGE(F144:F149)</f>
        <v>0.94010858771021866</v>
      </c>
      <c r="H151" s="152"/>
      <c r="I151" s="152"/>
    </row>
    <row r="152" spans="1:9" ht="27" customHeight="1" x14ac:dyDescent="0.4">
      <c r="A152" s="118" t="s">
        <v>96</v>
      </c>
      <c r="B152" s="256">
        <f>(B151/B150)*(B149/B148)*(B147/B146)*(B145/B144)*B143</f>
        <v>50000</v>
      </c>
      <c r="C152" s="170"/>
      <c r="D152" s="171"/>
      <c r="E152" s="172" t="s">
        <v>79</v>
      </c>
      <c r="F152" s="272">
        <f>STDEV(F144:F149)/F151</f>
        <v>5.8152729451836195E-3</v>
      </c>
      <c r="H152" s="152"/>
      <c r="I152" s="152"/>
    </row>
    <row r="153" spans="1:9" ht="27" customHeight="1" x14ac:dyDescent="0.4">
      <c r="A153" s="289" t="s">
        <v>74</v>
      </c>
      <c r="B153" s="290"/>
      <c r="C153" s="174"/>
      <c r="D153" s="175"/>
      <c r="E153" s="176" t="s">
        <v>20</v>
      </c>
      <c r="F153" s="273">
        <f>COUNT(F144:F149)</f>
        <v>6</v>
      </c>
      <c r="H153" s="152"/>
      <c r="I153" s="152"/>
    </row>
    <row r="154" spans="1:9" ht="19.5" customHeight="1" x14ac:dyDescent="0.3">
      <c r="A154" s="291"/>
      <c r="B154" s="292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111</v>
      </c>
      <c r="B156" s="246" t="s">
        <v>105</v>
      </c>
      <c r="C156" s="293" t="str">
        <f>B20</f>
        <v xml:space="preserve">Metformin HCl </v>
      </c>
      <c r="D156" s="293"/>
      <c r="E156" s="248" t="s">
        <v>106</v>
      </c>
      <c r="F156" s="248"/>
      <c r="G156" s="274">
        <f>F151</f>
        <v>0.94010858771021866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113</v>
      </c>
      <c r="B158" s="104" t="s">
        <v>114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101</v>
      </c>
      <c r="B160" s="255">
        <v>1</v>
      </c>
      <c r="C160" s="158" t="s">
        <v>116</v>
      </c>
      <c r="D160" s="159" t="s">
        <v>62</v>
      </c>
      <c r="E160" s="160" t="s">
        <v>102</v>
      </c>
      <c r="F160" s="161" t="s">
        <v>103</v>
      </c>
      <c r="H160" s="152"/>
      <c r="I160" s="152"/>
    </row>
    <row r="161" spans="1:9" ht="26.25" customHeight="1" x14ac:dyDescent="0.4">
      <c r="A161" s="118" t="s">
        <v>104</v>
      </c>
      <c r="B161" s="256">
        <v>1</v>
      </c>
      <c r="C161" s="124">
        <v>1</v>
      </c>
      <c r="D161" s="269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88</v>
      </c>
      <c r="B162" s="256">
        <v>1</v>
      </c>
      <c r="C162" s="124">
        <v>2</v>
      </c>
      <c r="D162" s="269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89</v>
      </c>
      <c r="B163" s="256">
        <v>1</v>
      </c>
      <c r="C163" s="124">
        <v>3</v>
      </c>
      <c r="D163" s="269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90</v>
      </c>
      <c r="B164" s="256">
        <v>1</v>
      </c>
      <c r="C164" s="124">
        <v>4</v>
      </c>
      <c r="D164" s="269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91</v>
      </c>
      <c r="B165" s="256">
        <v>1</v>
      </c>
      <c r="C165" s="124">
        <v>5</v>
      </c>
      <c r="D165" s="269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93</v>
      </c>
      <c r="B166" s="256">
        <v>1</v>
      </c>
      <c r="C166" s="127">
        <v>6</v>
      </c>
      <c r="D166" s="270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94</v>
      </c>
      <c r="B167" s="256">
        <v>1</v>
      </c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95</v>
      </c>
      <c r="B168" s="256">
        <v>1</v>
      </c>
      <c r="C168" s="124"/>
      <c r="D168" s="167"/>
      <c r="E168" s="168" t="s">
        <v>69</v>
      </c>
      <c r="F168" s="271" t="e">
        <f>AVERAGE(F161:F166)</f>
        <v>#DIV/0!</v>
      </c>
      <c r="H168" s="152"/>
      <c r="I168" s="152"/>
    </row>
    <row r="169" spans="1:9" ht="27" customHeight="1" x14ac:dyDescent="0.4">
      <c r="A169" s="118" t="s">
        <v>96</v>
      </c>
      <c r="B169" s="256">
        <f>(B168/B167)*(B166/B165)*(B164/B163)*(B162/B161)*B160</f>
        <v>1</v>
      </c>
      <c r="C169" s="170"/>
      <c r="D169" s="171"/>
      <c r="E169" s="172" t="s">
        <v>79</v>
      </c>
      <c r="F169" s="272" t="e">
        <f>STDEV(F161:F166)/F168</f>
        <v>#DIV/0!</v>
      </c>
      <c r="H169" s="152"/>
      <c r="I169" s="152"/>
    </row>
    <row r="170" spans="1:9" ht="27" customHeight="1" x14ac:dyDescent="0.4">
      <c r="A170" s="289" t="s">
        <v>74</v>
      </c>
      <c r="B170" s="290"/>
      <c r="C170" s="174"/>
      <c r="D170" s="175"/>
      <c r="E170" s="176" t="s">
        <v>20</v>
      </c>
      <c r="F170" s="273">
        <f>COUNT(F161:F166)</f>
        <v>0</v>
      </c>
      <c r="H170" s="152"/>
      <c r="I170" s="152"/>
    </row>
    <row r="171" spans="1:9" ht="19.5" customHeight="1" x14ac:dyDescent="0.3">
      <c r="A171" s="291"/>
      <c r="B171" s="292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111</v>
      </c>
      <c r="B173" s="246" t="s">
        <v>105</v>
      </c>
      <c r="C173" s="293" t="str">
        <f>B20</f>
        <v xml:space="preserve">Metformin HCl </v>
      </c>
      <c r="D173" s="293"/>
      <c r="E173" s="248" t="s">
        <v>106</v>
      </c>
      <c r="F173" s="248"/>
      <c r="G173" s="274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294" t="s">
        <v>26</v>
      </c>
      <c r="C176" s="294"/>
      <c r="E176" s="179" t="s">
        <v>27</v>
      </c>
      <c r="F176" s="207"/>
      <c r="G176" s="294" t="s">
        <v>28</v>
      </c>
      <c r="H176" s="294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3">
    <mergeCell ref="B176:C176"/>
    <mergeCell ref="A136:B137"/>
    <mergeCell ref="A170:B171"/>
    <mergeCell ref="A153:B154"/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A1:H7"/>
    <mergeCell ref="A8:H14"/>
    <mergeCell ref="A16:H16"/>
    <mergeCell ref="C86:H86"/>
    <mergeCell ref="C87:H87"/>
    <mergeCell ref="B18:C18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8"/>
  <sheetViews>
    <sheetView workbookViewId="0">
      <selection activeCell="L19" sqref="L19"/>
    </sheetView>
  </sheetViews>
  <sheetFormatPr defaultRowHeight="12.75" x14ac:dyDescent="0.2"/>
  <sheetData>
    <row r="18" spans="12:12" x14ac:dyDescent="0.2">
      <c r="L18">
        <f>20/100*15/25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Metformin HCl 1</vt:lpstr>
      <vt:lpstr>Sheet1</vt:lpstr>
      <vt:lpstr>'Metformin HCl 1'!Print_Area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2016-06-28T12:35:53Z</cp:lastPrinted>
  <dcterms:created xsi:type="dcterms:W3CDTF">2005-07-05T10:19:27Z</dcterms:created>
  <dcterms:modified xsi:type="dcterms:W3CDTF">2016-06-28T12:40:00Z</dcterms:modified>
  <cp:category/>
</cp:coreProperties>
</file>