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" sheetId="1" r:id="rId1"/>
    <sheet name="Uniformity" sheetId="2" r:id="rId2"/>
    <sheet name="Ketoconazole" sheetId="3" r:id="rId3"/>
  </sheets>
  <definedNames>
    <definedName name="_xlnm.Print_Area" localSheetId="2">Ketoconazole!$A$1:$I$151</definedName>
    <definedName name="_xlnm.Print_Area" localSheetId="0">SST!$A$15:$G$61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21" i="1" l="1"/>
  <c r="C120" i="3"/>
  <c r="B116" i="3"/>
  <c r="D100" i="3" s="1"/>
  <c r="B98" i="3"/>
  <c r="F95" i="3"/>
  <c r="D95" i="3"/>
  <c r="B87" i="3"/>
  <c r="F97" i="3" s="1"/>
  <c r="B83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D41" i="2"/>
  <c r="D40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D102" i="3" s="1"/>
  <c r="I92" i="3"/>
  <c r="I39" i="3"/>
  <c r="D45" i="3"/>
  <c r="D46" i="3" s="1"/>
  <c r="F98" i="3"/>
  <c r="F99" i="3" s="1"/>
  <c r="G94" i="3"/>
  <c r="D49" i="3"/>
  <c r="D39" i="2"/>
  <c r="D43" i="2"/>
  <c r="C49" i="2"/>
  <c r="F44" i="3"/>
  <c r="F45" i="3" s="1"/>
  <c r="F46" i="3" s="1"/>
  <c r="D49" i="2"/>
  <c r="B57" i="3"/>
  <c r="B69" i="3" s="1"/>
  <c r="C50" i="2"/>
  <c r="D97" i="3"/>
  <c r="D98" i="3" s="1"/>
  <c r="D99" i="3" s="1"/>
  <c r="D26" i="2"/>
  <c r="D30" i="2"/>
  <c r="D34" i="2"/>
  <c r="D38" i="2"/>
  <c r="D42" i="2"/>
  <c r="B49" i="2"/>
  <c r="G91" i="3" l="1"/>
  <c r="G92" i="3"/>
  <c r="G93" i="3"/>
  <c r="E93" i="3"/>
  <c r="E38" i="3"/>
  <c r="G38" i="3"/>
  <c r="E94" i="3"/>
  <c r="G39" i="3"/>
  <c r="E40" i="3"/>
  <c r="E39" i="3"/>
  <c r="E41" i="3"/>
  <c r="E91" i="3"/>
  <c r="E92" i="3"/>
  <c r="G40" i="3"/>
  <c r="G41" i="3"/>
  <c r="G95" i="3" l="1"/>
  <c r="D50" i="3"/>
  <c r="G69" i="3" s="1"/>
  <c r="H69" i="3" s="1"/>
  <c r="D52" i="3"/>
  <c r="G42" i="3"/>
  <c r="E42" i="3"/>
  <c r="E95" i="3"/>
  <c r="D105" i="3"/>
  <c r="D103" i="3"/>
  <c r="G68" i="3" l="1"/>
  <c r="H68" i="3" s="1"/>
  <c r="G71" i="3"/>
  <c r="H71" i="3" s="1"/>
  <c r="G67" i="3"/>
  <c r="H67" i="3" s="1"/>
  <c r="G70" i="3"/>
  <c r="H70" i="3" s="1"/>
  <c r="G62" i="3"/>
  <c r="H62" i="3" s="1"/>
  <c r="G61" i="3"/>
  <c r="H61" i="3" s="1"/>
  <c r="G64" i="3"/>
  <c r="H64" i="3" s="1"/>
  <c r="G63" i="3"/>
  <c r="H63" i="3" s="1"/>
  <c r="D51" i="3"/>
  <c r="G66" i="3"/>
  <c r="H66" i="3" s="1"/>
  <c r="G65" i="3"/>
  <c r="H65" i="3" s="1"/>
  <c r="G60" i="3"/>
  <c r="H60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3" l="1"/>
  <c r="G72" i="3"/>
  <c r="G73" i="3" s="1"/>
  <c r="E115" i="3"/>
  <c r="E116" i="3" s="1"/>
  <c r="E117" i="3"/>
  <c r="F108" i="3"/>
  <c r="H74" i="3"/>
  <c r="H72" i="3"/>
  <c r="F117" i="3" l="1"/>
  <c r="F115" i="3"/>
  <c r="G76" i="3"/>
  <c r="H73" i="3"/>
  <c r="G120" i="3" l="1"/>
  <c r="F116" i="3"/>
</calcChain>
</file>

<file path=xl/sharedStrings.xml><?xml version="1.0" encoding="utf-8"?>
<sst xmlns="http://schemas.openxmlformats.org/spreadsheetml/2006/main" count="235" uniqueCount="128">
  <si>
    <t>HPLC System Suitability Report</t>
  </si>
  <si>
    <t>Analysis Data</t>
  </si>
  <si>
    <t>Assay</t>
  </si>
  <si>
    <t>Sample(s)</t>
  </si>
  <si>
    <t>Reference Substance:</t>
  </si>
  <si>
    <t>KEZOLE -200 TABLETS</t>
  </si>
  <si>
    <t>% age Purity:</t>
  </si>
  <si>
    <t>NDQD201605954</t>
  </si>
  <si>
    <t>Weight (mg):</t>
  </si>
  <si>
    <t>Ketoconazole</t>
  </si>
  <si>
    <t>Standard Conc (mg/mL):</t>
  </si>
  <si>
    <t>Each uncoated tablets contains Ketoconazole USP 200 mg</t>
  </si>
  <si>
    <t>2016-05-18 09:46:28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</si>
  <si>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</si>
  <si>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</si>
  <si>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</si>
  <si>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</si>
  <si>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</si>
  <si>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</si>
  <si>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</si>
  <si>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</si>
  <si>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</si>
  <si>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</si>
  <si>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</si>
  <si>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</si>
  <si>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</si>
  <si>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</si>
  <si>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</si>
  <si>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</si>
  <si>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</si>
  <si>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</si>
  <si>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</si>
  <si>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</si>
  <si>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</si>
  <si>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</si>
  <si>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</si>
  <si>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</si>
  <si>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</si>
  <si>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</si>
  <si>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</si>
  <si>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</si>
  <si>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</si>
  <si>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</si>
  <si>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</si>
  <si>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</si>
  <si>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</si>
  <si>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</si>
  <si>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</si>
  <si>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</si>
  <si>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</si>
  <si>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</si>
  <si>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</si>
  <si>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</si>
  <si>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</si>
  <si>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</si>
  <si>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</si>
  <si>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</si>
  <si>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</si>
  <si>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</si>
  <si>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</si>
  <si>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</si>
  <si>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</si>
  <si>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</si>
  <si>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</si>
  <si>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</si>
  <si>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</si>
  <si>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</si>
  <si>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</si>
  <si>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</si>
  <si>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</si>
  <si>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</si>
  <si>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</si>
  <si>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</si>
  <si>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</si>
  <si>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</si>
  <si>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</si>
  <si>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</si>
  <si>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</si>
  <si>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</si>
  <si>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</si>
  <si>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</si>
  <si>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</si>
  <si>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</si>
  <si>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</si>
  <si>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</si>
  <si>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</si>
  <si>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</si>
  <si>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</si>
  <si>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</si>
  <si>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</si>
  <si>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</si>
  <si>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</si>
  <si>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</si>
  <si>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</si>
  <si>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</si>
  <si>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</si>
  <si>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</si>
  <si>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</si>
  <si>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</si>
  <si>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</si>
  <si>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</si>
  <si>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</si>
  <si>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</si>
  <si>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</si>
  <si>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</si>
  <si>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</si>
  <si>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</si>
  <si>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</si>
  <si>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</si>
  <si>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</si>
  <si>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</si>
  <si>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</si>
  <si>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</si>
  <si>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</si>
  <si>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</si>
  <si>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</si>
  <si>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</si>
  <si>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</si>
  <si>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</si>
  <si>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</si>
  <si>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</si>
  <si>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</si>
  <si>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</si>
  <si>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</si>
  <si>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</si>
  <si>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K2-1</t>
  </si>
  <si>
    <t>RUTTO/LORNA</t>
  </si>
  <si>
    <t>16/08/2016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</si>
</sst>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B13" workbookViewId="0">
      <selection activeCell="F78" sqref="F7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9.14</v>
      </c>
      <c r="C20" s="10"/>
      <c r="D20" s="10"/>
      <c r="E20" s="10"/>
    </row>
    <row r="21" spans="1:6" ht="16.5" customHeight="1" x14ac:dyDescent="0.3">
      <c r="A21" s="7" t="s">
        <v>10</v>
      </c>
      <c r="B21" s="13">
        <f>9.14/25</f>
        <v>0.36560000000000004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147589724</v>
      </c>
      <c r="C24" s="18">
        <v>4782.1899999999996</v>
      </c>
      <c r="D24" s="19">
        <v>1.06</v>
      </c>
      <c r="E24" s="20">
        <v>7.64</v>
      </c>
    </row>
    <row r="25" spans="1:6" ht="16.5" customHeight="1" x14ac:dyDescent="0.3">
      <c r="A25" s="17">
        <v>2</v>
      </c>
      <c r="B25" s="18">
        <v>147622321</v>
      </c>
      <c r="C25" s="18">
        <v>4773.1499999999996</v>
      </c>
      <c r="D25" s="19">
        <v>1.07</v>
      </c>
      <c r="E25" s="19">
        <v>7.55</v>
      </c>
    </row>
    <row r="26" spans="1:6" ht="16.5" customHeight="1" x14ac:dyDescent="0.3">
      <c r="A26" s="17">
        <v>3</v>
      </c>
      <c r="B26" s="18">
        <v>147127211</v>
      </c>
      <c r="C26" s="18">
        <v>4757.58</v>
      </c>
      <c r="D26" s="19">
        <v>1.06</v>
      </c>
      <c r="E26" s="19">
        <v>7.54</v>
      </c>
    </row>
    <row r="27" spans="1:6" ht="16.5" customHeight="1" x14ac:dyDescent="0.3">
      <c r="A27" s="17">
        <v>4</v>
      </c>
      <c r="B27" s="18">
        <v>147037061</v>
      </c>
      <c r="C27" s="18">
        <v>4780.18</v>
      </c>
      <c r="D27" s="19">
        <v>1.05</v>
      </c>
      <c r="E27" s="19">
        <v>7.54</v>
      </c>
    </row>
    <row r="28" spans="1:6" ht="16.5" customHeight="1" x14ac:dyDescent="0.3">
      <c r="A28" s="17">
        <v>5</v>
      </c>
      <c r="B28" s="18">
        <v>147489228</v>
      </c>
      <c r="C28" s="18">
        <v>4778.34</v>
      </c>
      <c r="D28" s="19">
        <v>1.06</v>
      </c>
      <c r="E28" s="19">
        <v>7.54</v>
      </c>
    </row>
    <row r="29" spans="1:6" ht="16.5" customHeight="1" x14ac:dyDescent="0.3">
      <c r="A29" s="17">
        <v>6</v>
      </c>
      <c r="B29" s="21">
        <v>146933089</v>
      </c>
      <c r="C29" s="21">
        <v>4777.01</v>
      </c>
      <c r="D29" s="22">
        <v>1.06</v>
      </c>
      <c r="E29" s="22">
        <v>7.54</v>
      </c>
    </row>
    <row r="30" spans="1:6" ht="16.5" customHeight="1" x14ac:dyDescent="0.3">
      <c r="A30" s="23" t="s">
        <v>18</v>
      </c>
      <c r="B30" s="24">
        <f>AVERAGE(B24:B29)</f>
        <v>147299772.33333334</v>
      </c>
      <c r="C30" s="25">
        <f>AVERAGE(C24:C29)</f>
        <v>4774.7416666666659</v>
      </c>
      <c r="D30" s="26">
        <f>AVERAGE(D24:D29)</f>
        <v>1.0600000000000003</v>
      </c>
      <c r="E30" s="26">
        <f>AVERAGE(E24:E29)</f>
        <v>7.5583333333333336</v>
      </c>
    </row>
    <row r="31" spans="1:6" ht="16.5" customHeight="1" x14ac:dyDescent="0.3">
      <c r="A31" s="27" t="s">
        <v>19</v>
      </c>
      <c r="B31" s="28">
        <f>(STDEV(B24:B29)/B30)</f>
        <v>2.0530137704417267E-3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2" t="s">
        <v>26</v>
      </c>
      <c r="C59" s="28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126</v>
      </c>
      <c r="C60" s="48"/>
      <c r="E60" s="48" t="s">
        <v>127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1" workbookViewId="0">
      <selection activeCell="K19" sqref="K19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91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90"/>
    </row>
    <row r="14" spans="1:7" ht="16.5" customHeight="1" x14ac:dyDescent="0.3">
      <c r="A14" s="290" t="s">
        <v>33</v>
      </c>
      <c r="B14" s="290"/>
      <c r="C14" s="60" t="s">
        <v>5</v>
      </c>
    </row>
    <row r="15" spans="1:7" ht="16.5" customHeight="1" x14ac:dyDescent="0.3">
      <c r="A15" s="290" t="s">
        <v>34</v>
      </c>
      <c r="B15" s="290"/>
      <c r="C15" s="60" t="s">
        <v>7</v>
      </c>
    </row>
    <row r="16" spans="1:7" ht="16.5" customHeight="1" x14ac:dyDescent="0.3">
      <c r="A16" s="290" t="s">
        <v>35</v>
      </c>
      <c r="B16" s="290"/>
      <c r="C16" s="60" t="s">
        <v>9</v>
      </c>
    </row>
    <row r="17" spans="1:5" ht="16.5" customHeight="1" x14ac:dyDescent="0.3">
      <c r="A17" s="290" t="s">
        <v>36</v>
      </c>
      <c r="B17" s="290"/>
      <c r="C17" s="60" t="s">
        <v>11</v>
      </c>
    </row>
    <row r="18" spans="1:5" ht="16.5" customHeight="1" x14ac:dyDescent="0.3">
      <c r="A18" s="290" t="s">
        <v>37</v>
      </c>
      <c r="B18" s="290"/>
      <c r="C18" s="97" t="s">
        <v>12</v>
      </c>
    </row>
    <row r="19" spans="1:5" ht="16.5" customHeight="1" x14ac:dyDescent="0.3">
      <c r="A19" s="290" t="s">
        <v>38</v>
      </c>
      <c r="B19" s="290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5" t="s">
        <v>1</v>
      </c>
      <c r="B21" s="285"/>
      <c r="C21" s="59" t="s">
        <v>39</v>
      </c>
      <c r="D21" s="66"/>
    </row>
    <row r="22" spans="1:5" ht="15.75" customHeight="1" x14ac:dyDescent="0.3">
      <c r="A22" s="289"/>
      <c r="B22" s="289"/>
      <c r="C22" s="57"/>
      <c r="D22" s="289"/>
      <c r="E22" s="289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261.04000000000002</v>
      </c>
      <c r="D24" s="87">
        <f t="shared" ref="D24:D43" si="0">(C24-$C$46)/$C$46</f>
        <v>1.9779120780382905E-2</v>
      </c>
      <c r="E24" s="53"/>
    </row>
    <row r="25" spans="1:5" ht="15.75" customHeight="1" x14ac:dyDescent="0.3">
      <c r="C25" s="95">
        <v>257.35000000000002</v>
      </c>
      <c r="D25" s="88">
        <f t="shared" si="0"/>
        <v>5.3637631505958584E-3</v>
      </c>
      <c r="E25" s="53"/>
    </row>
    <row r="26" spans="1:5" ht="15.75" customHeight="1" x14ac:dyDescent="0.3">
      <c r="C26" s="95">
        <v>251.92</v>
      </c>
      <c r="D26" s="88">
        <f t="shared" si="0"/>
        <v>-1.5849080190798236E-2</v>
      </c>
      <c r="E26" s="53"/>
    </row>
    <row r="27" spans="1:5" ht="15.75" customHeight="1" x14ac:dyDescent="0.3">
      <c r="C27" s="95">
        <v>257.61</v>
      </c>
      <c r="D27" s="88">
        <f t="shared" si="0"/>
        <v>6.3794794063531763E-3</v>
      </c>
      <c r="E27" s="53"/>
    </row>
    <row r="28" spans="1:5" ht="15.75" customHeight="1" x14ac:dyDescent="0.3">
      <c r="C28" s="95">
        <v>258.45999999999998</v>
      </c>
      <c r="D28" s="88">
        <f t="shared" si="0"/>
        <v>9.7000902424828513E-3</v>
      </c>
      <c r="E28" s="53"/>
    </row>
    <row r="29" spans="1:5" ht="15.75" customHeight="1" x14ac:dyDescent="0.3">
      <c r="C29" s="95">
        <v>248.7</v>
      </c>
      <c r="D29" s="88">
        <f t="shared" si="0"/>
        <v>-2.8428335358254685E-2</v>
      </c>
      <c r="E29" s="53"/>
    </row>
    <row r="30" spans="1:5" ht="15.75" customHeight="1" x14ac:dyDescent="0.3">
      <c r="C30" s="95">
        <v>256.58</v>
      </c>
      <c r="D30" s="88">
        <f t="shared" si="0"/>
        <v>2.3556803931604683E-3</v>
      </c>
      <c r="E30" s="53"/>
    </row>
    <row r="31" spans="1:5" ht="15.75" customHeight="1" x14ac:dyDescent="0.3">
      <c r="C31" s="95">
        <v>258.44</v>
      </c>
      <c r="D31" s="88">
        <f t="shared" si="0"/>
        <v>9.6219582228092813E-3</v>
      </c>
      <c r="E31" s="53"/>
    </row>
    <row r="32" spans="1:5" ht="15.75" customHeight="1" x14ac:dyDescent="0.3">
      <c r="C32" s="95">
        <v>253.41</v>
      </c>
      <c r="D32" s="88">
        <f t="shared" si="0"/>
        <v>-1.002824472511183E-2</v>
      </c>
      <c r="E32" s="53"/>
    </row>
    <row r="33" spans="1:7" ht="15.75" customHeight="1" x14ac:dyDescent="0.3">
      <c r="C33" s="95">
        <v>256.92</v>
      </c>
      <c r="D33" s="88">
        <f t="shared" si="0"/>
        <v>3.6839247276125161E-3</v>
      </c>
      <c r="E33" s="53"/>
    </row>
    <row r="34" spans="1:7" ht="15.75" customHeight="1" x14ac:dyDescent="0.3">
      <c r="C34" s="95">
        <v>251.15</v>
      </c>
      <c r="D34" s="88">
        <f t="shared" si="0"/>
        <v>-1.8857162948233405E-2</v>
      </c>
      <c r="E34" s="53"/>
    </row>
    <row r="35" spans="1:7" ht="15.75" customHeight="1" x14ac:dyDescent="0.3">
      <c r="C35" s="95">
        <v>259.7</v>
      </c>
      <c r="D35" s="88">
        <f t="shared" si="0"/>
        <v>1.4544275462248728E-2</v>
      </c>
      <c r="E35" s="53"/>
    </row>
    <row r="36" spans="1:7" ht="15.75" customHeight="1" x14ac:dyDescent="0.3">
      <c r="C36" s="95">
        <v>253.87</v>
      </c>
      <c r="D36" s="88">
        <f t="shared" si="0"/>
        <v>-8.2312082726180204E-3</v>
      </c>
      <c r="E36" s="53"/>
    </row>
    <row r="37" spans="1:7" ht="15.75" customHeight="1" x14ac:dyDescent="0.3">
      <c r="C37" s="95">
        <v>247.14</v>
      </c>
      <c r="D37" s="88">
        <f t="shared" si="0"/>
        <v>-3.4522632892798819E-2</v>
      </c>
      <c r="E37" s="53"/>
    </row>
    <row r="38" spans="1:7" ht="15.75" customHeight="1" x14ac:dyDescent="0.3">
      <c r="C38" s="95">
        <v>257.88</v>
      </c>
      <c r="D38" s="88">
        <f t="shared" si="0"/>
        <v>7.4342616719472801E-3</v>
      </c>
      <c r="E38" s="53"/>
    </row>
    <row r="39" spans="1:7" ht="15.75" customHeight="1" x14ac:dyDescent="0.3">
      <c r="C39" s="95">
        <v>259.85000000000002</v>
      </c>
      <c r="D39" s="88">
        <f t="shared" si="0"/>
        <v>1.5130265609801179E-2</v>
      </c>
      <c r="E39" s="53"/>
    </row>
    <row r="40" spans="1:7" ht="15.75" customHeight="1" x14ac:dyDescent="0.3">
      <c r="C40" s="95">
        <v>260.19</v>
      </c>
      <c r="D40" s="88">
        <f t="shared" si="0"/>
        <v>1.6458509944253005E-2</v>
      </c>
      <c r="E40" s="53"/>
    </row>
    <row r="41" spans="1:7" ht="15.75" customHeight="1" x14ac:dyDescent="0.3">
      <c r="C41" s="95">
        <v>256.33</v>
      </c>
      <c r="D41" s="88">
        <f t="shared" si="0"/>
        <v>1.3790301472399362E-3</v>
      </c>
      <c r="E41" s="53"/>
    </row>
    <row r="42" spans="1:7" ht="15.75" customHeight="1" x14ac:dyDescent="0.3">
      <c r="C42" s="95">
        <v>253.39</v>
      </c>
      <c r="D42" s="88">
        <f t="shared" si="0"/>
        <v>-1.0106376744785513E-2</v>
      </c>
      <c r="E42" s="53"/>
    </row>
    <row r="43" spans="1:7" ht="16.5" customHeight="1" x14ac:dyDescent="0.3">
      <c r="C43" s="96">
        <v>259.61</v>
      </c>
      <c r="D43" s="89">
        <f t="shared" si="0"/>
        <v>1.4192681373717432E-2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5119.5399999999991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255.97699999999995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3">
        <f>C46</f>
        <v>255.97699999999995</v>
      </c>
      <c r="C49" s="93">
        <f>-IF(C46&lt;=80,10%,IF(C46&lt;250,7.5%,5%))</f>
        <v>-0.05</v>
      </c>
      <c r="D49" s="81">
        <f>IF(C46&lt;=80,C46*0.9,IF(C46&lt;250,C46*0.925,C46*0.95))</f>
        <v>243.17814999999993</v>
      </c>
    </row>
    <row r="50" spans="1:6" ht="17.25" customHeight="1" x14ac:dyDescent="0.3">
      <c r="B50" s="284"/>
      <c r="C50" s="94">
        <f>IF(C46&lt;=80, 10%, IF(C46&lt;250, 7.5%, 5%))</f>
        <v>0.05</v>
      </c>
      <c r="D50" s="81">
        <f>IF(C46&lt;=80, C46*1.1, IF(C46&lt;250, C46*1.075, C46*1.05))</f>
        <v>268.77584999999993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76" zoomScale="50" zoomScaleNormal="40" zoomScalePageLayoutView="50" workbookViewId="0">
      <selection activeCell="C60" sqref="C60:C6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1" t="s">
        <v>45</v>
      </c>
      <c r="B1" s="291"/>
      <c r="C1" s="291"/>
      <c r="D1" s="291"/>
      <c r="E1" s="291"/>
      <c r="F1" s="291"/>
      <c r="G1" s="291"/>
      <c r="H1" s="291"/>
      <c r="I1" s="291"/>
    </row>
    <row r="2" spans="1:9" ht="18.75" customHeight="1" x14ac:dyDescent="0.25">
      <c r="A2" s="291"/>
      <c r="B2" s="291"/>
      <c r="C2" s="291"/>
      <c r="D2" s="291"/>
      <c r="E2" s="291"/>
      <c r="F2" s="291"/>
      <c r="G2" s="291"/>
      <c r="H2" s="291"/>
      <c r="I2" s="291"/>
    </row>
    <row r="3" spans="1:9" ht="18.7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</row>
    <row r="4" spans="1:9" ht="18.75" customHeight="1" x14ac:dyDescent="0.25">
      <c r="A4" s="291"/>
      <c r="B4" s="291"/>
      <c r="C4" s="291"/>
      <c r="D4" s="291"/>
      <c r="E4" s="291"/>
      <c r="F4" s="291"/>
      <c r="G4" s="291"/>
      <c r="H4" s="291"/>
      <c r="I4" s="291"/>
    </row>
    <row r="5" spans="1:9" ht="18.75" customHeight="1" x14ac:dyDescent="0.25">
      <c r="A5" s="291"/>
      <c r="B5" s="291"/>
      <c r="C5" s="291"/>
      <c r="D5" s="291"/>
      <c r="E5" s="291"/>
      <c r="F5" s="291"/>
      <c r="G5" s="291"/>
      <c r="H5" s="291"/>
      <c r="I5" s="291"/>
    </row>
    <row r="6" spans="1:9" ht="18.75" customHeight="1" x14ac:dyDescent="0.25">
      <c r="A6" s="291"/>
      <c r="B6" s="291"/>
      <c r="C6" s="291"/>
      <c r="D6" s="291"/>
      <c r="E6" s="291"/>
      <c r="F6" s="291"/>
      <c r="G6" s="291"/>
      <c r="H6" s="291"/>
      <c r="I6" s="291"/>
    </row>
    <row r="7" spans="1:9" ht="18.7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</row>
    <row r="8" spans="1:9" x14ac:dyDescent="0.25">
      <c r="A8" s="292" t="s">
        <v>46</v>
      </c>
      <c r="B8" s="292"/>
      <c r="C8" s="292"/>
      <c r="D8" s="292"/>
      <c r="E8" s="292"/>
      <c r="F8" s="292"/>
      <c r="G8" s="292"/>
      <c r="H8" s="292"/>
      <c r="I8" s="292"/>
    </row>
    <row r="9" spans="1:9" x14ac:dyDescent="0.25">
      <c r="A9" s="292"/>
      <c r="B9" s="292"/>
      <c r="C9" s="292"/>
      <c r="D9" s="292"/>
      <c r="E9" s="292"/>
      <c r="F9" s="292"/>
      <c r="G9" s="292"/>
      <c r="H9" s="292"/>
      <c r="I9" s="292"/>
    </row>
    <row r="10" spans="1:9" x14ac:dyDescent="0.25">
      <c r="A10" s="292"/>
      <c r="B10" s="292"/>
      <c r="C10" s="292"/>
      <c r="D10" s="292"/>
      <c r="E10" s="292"/>
      <c r="F10" s="292"/>
      <c r="G10" s="292"/>
      <c r="H10" s="292"/>
      <c r="I10" s="292"/>
    </row>
    <row r="11" spans="1:9" x14ac:dyDescent="0.25">
      <c r="A11" s="292"/>
      <c r="B11" s="292"/>
      <c r="C11" s="292"/>
      <c r="D11" s="292"/>
      <c r="E11" s="292"/>
      <c r="F11" s="292"/>
      <c r="G11" s="292"/>
      <c r="H11" s="292"/>
      <c r="I11" s="292"/>
    </row>
    <row r="12" spans="1:9" x14ac:dyDescent="0.25">
      <c r="A12" s="292"/>
      <c r="B12" s="292"/>
      <c r="C12" s="292"/>
      <c r="D12" s="292"/>
      <c r="E12" s="292"/>
      <c r="F12" s="292"/>
      <c r="G12" s="292"/>
      <c r="H12" s="292"/>
      <c r="I12" s="292"/>
    </row>
    <row r="13" spans="1:9" x14ac:dyDescent="0.25">
      <c r="A13" s="292"/>
      <c r="B13" s="292"/>
      <c r="C13" s="292"/>
      <c r="D13" s="292"/>
      <c r="E13" s="292"/>
      <c r="F13" s="292"/>
      <c r="G13" s="292"/>
      <c r="H13" s="292"/>
      <c r="I13" s="292"/>
    </row>
    <row r="14" spans="1:9" x14ac:dyDescent="0.25">
      <c r="A14" s="292"/>
      <c r="B14" s="292"/>
      <c r="C14" s="292"/>
      <c r="D14" s="292"/>
      <c r="E14" s="292"/>
      <c r="F14" s="292"/>
      <c r="G14" s="292"/>
      <c r="H14" s="292"/>
      <c r="I14" s="292"/>
    </row>
    <row r="15" spans="1:9" ht="19.5" customHeight="1" x14ac:dyDescent="0.3">
      <c r="A15" s="98"/>
    </row>
    <row r="16" spans="1:9" ht="19.5" customHeight="1" x14ac:dyDescent="0.3">
      <c r="A16" s="325" t="s">
        <v>31</v>
      </c>
      <c r="B16" s="326"/>
      <c r="C16" s="326"/>
      <c r="D16" s="326"/>
      <c r="E16" s="326"/>
      <c r="F16" s="326"/>
      <c r="G16" s="326"/>
      <c r="H16" s="327"/>
    </row>
    <row r="17" spans="1:14" ht="20.25" customHeight="1" x14ac:dyDescent="0.25">
      <c r="A17" s="328" t="s">
        <v>47</v>
      </c>
      <c r="B17" s="328"/>
      <c r="C17" s="328"/>
      <c r="D17" s="328"/>
      <c r="E17" s="328"/>
      <c r="F17" s="328"/>
      <c r="G17" s="328"/>
      <c r="H17" s="328"/>
    </row>
    <row r="18" spans="1:14" ht="26.25" customHeight="1" x14ac:dyDescent="0.4">
      <c r="A18" s="100" t="s">
        <v>33</v>
      </c>
      <c r="B18" s="324" t="s">
        <v>5</v>
      </c>
      <c r="C18" s="324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29" t="s">
        <v>9</v>
      </c>
      <c r="C20" s="329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29" t="s">
        <v>11</v>
      </c>
      <c r="C21" s="329"/>
      <c r="D21" s="329"/>
      <c r="E21" s="329"/>
      <c r="F21" s="329"/>
      <c r="G21" s="329"/>
      <c r="H21" s="329"/>
      <c r="I21" s="104"/>
    </row>
    <row r="22" spans="1:14" ht="26.25" customHeight="1" x14ac:dyDescent="0.4">
      <c r="A22" s="100" t="s">
        <v>37</v>
      </c>
      <c r="B22" s="105">
        <v>42598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42598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4" t="s">
        <v>9</v>
      </c>
      <c r="C26" s="324"/>
    </row>
    <row r="27" spans="1:14" ht="26.25" customHeight="1" x14ac:dyDescent="0.4">
      <c r="A27" s="109" t="s">
        <v>48</v>
      </c>
      <c r="B27" s="322" t="s">
        <v>125</v>
      </c>
      <c r="C27" s="322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49</v>
      </c>
      <c r="B29" s="111">
        <v>0</v>
      </c>
      <c r="C29" s="299" t="s">
        <v>50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2" t="s">
        <v>53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2" t="s">
        <v>55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25</v>
      </c>
      <c r="C36" s="99"/>
      <c r="D36" s="305" t="s">
        <v>59</v>
      </c>
      <c r="E36" s="323"/>
      <c r="F36" s="305" t="s">
        <v>60</v>
      </c>
      <c r="G36" s="30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147013449</v>
      </c>
      <c r="E38" s="133">
        <f>IF(ISBLANK(D38),"-",$D$48/$D$45*D38)</f>
        <v>161168561.41166359</v>
      </c>
      <c r="F38" s="132">
        <v>164688794</v>
      </c>
      <c r="G38" s="134">
        <f>IF(ISBLANK(F38),"-",$D$48/$F$45*F38)</f>
        <v>156415954.18324801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147007717</v>
      </c>
      <c r="E39" s="138">
        <f>IF(ISBLANK(D39),"-",$D$48/$D$45*D39)</f>
        <v>161162277.50906628</v>
      </c>
      <c r="F39" s="137">
        <v>163759548</v>
      </c>
      <c r="G39" s="139">
        <f>IF(ISBLANK(F39),"-",$D$48/$F$45*F39)</f>
        <v>155533387.15345383</v>
      </c>
      <c r="I39" s="307">
        <f>ABS((F43/D43*D42)-F42)/D42</f>
        <v>3.8220746785154691E-2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146953798</v>
      </c>
      <c r="E40" s="138">
        <f>IF(ISBLANK(D40),"-",$D$48/$D$45*D40)</f>
        <v>161103166.94658464</v>
      </c>
      <c r="F40" s="137">
        <v>163700096</v>
      </c>
      <c r="G40" s="139">
        <f>IF(ISBLANK(F40),"-",$D$48/$F$45*F40)</f>
        <v>155476921.61574334</v>
      </c>
      <c r="I40" s="307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146991654.66666666</v>
      </c>
      <c r="E42" s="148">
        <f>AVERAGE(E38:E41)</f>
        <v>161144668.62243816</v>
      </c>
      <c r="F42" s="147">
        <f>AVERAGE(F38:F41)</f>
        <v>164049479.33333334</v>
      </c>
      <c r="G42" s="149">
        <f>AVERAGE(G38:G41)</f>
        <v>155808754.31748173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9.14</v>
      </c>
      <c r="E43" s="140"/>
      <c r="F43" s="152">
        <v>10.55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9.14</v>
      </c>
      <c r="E44" s="155"/>
      <c r="F44" s="154">
        <f>F43*$B$34</f>
        <v>10.55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25</v>
      </c>
      <c r="C45" s="153" t="s">
        <v>77</v>
      </c>
      <c r="D45" s="157">
        <f>D44*$B$30/100</f>
        <v>9.1217199999999998</v>
      </c>
      <c r="E45" s="158"/>
      <c r="F45" s="157">
        <f>F44*$B$30/100</f>
        <v>10.5289</v>
      </c>
      <c r="H45" s="150"/>
    </row>
    <row r="46" spans="1:14" ht="19.5" customHeight="1" x14ac:dyDescent="0.3">
      <c r="A46" s="293" t="s">
        <v>78</v>
      </c>
      <c r="B46" s="294"/>
      <c r="C46" s="153" t="s">
        <v>79</v>
      </c>
      <c r="D46" s="159">
        <f>D45/$B$45</f>
        <v>0.36486879999999999</v>
      </c>
      <c r="E46" s="160"/>
      <c r="F46" s="161">
        <f>F45/$B$45</f>
        <v>0.42115600000000003</v>
      </c>
      <c r="H46" s="150"/>
    </row>
    <row r="47" spans="1:14" ht="27" customHeight="1" x14ac:dyDescent="0.4">
      <c r="A47" s="295"/>
      <c r="B47" s="296"/>
      <c r="C47" s="162" t="s">
        <v>80</v>
      </c>
      <c r="D47" s="163">
        <v>0.4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158476711.46995994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1.856175095028743E-2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uncoated tablets contains Ketoconazole USP 200 mg</v>
      </c>
    </row>
    <row r="56" spans="1:12" ht="26.25" customHeight="1" x14ac:dyDescent="0.4">
      <c r="A56" s="177" t="s">
        <v>87</v>
      </c>
      <c r="B56" s="178">
        <v>200</v>
      </c>
      <c r="C56" s="99" t="str">
        <f>B20</f>
        <v>Ketoconazole</v>
      </c>
      <c r="H56" s="179"/>
    </row>
    <row r="57" spans="1:12" ht="18.75" x14ac:dyDescent="0.3">
      <c r="A57" s="176" t="s">
        <v>88</v>
      </c>
      <c r="B57" s="268">
        <f>Uniformity!C46</f>
        <v>255.97699999999995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0" t="s">
        <v>94</v>
      </c>
      <c r="D60" s="313">
        <v>256.05</v>
      </c>
      <c r="E60" s="182">
        <v>1</v>
      </c>
      <c r="F60" s="183">
        <v>153805307</v>
      </c>
      <c r="G60" s="269">
        <f>IF(ISBLANK(F60),"-",(F60/$D$50*$D$47*$B$68)*($B$57/$D$60))</f>
        <v>194.04927776914559</v>
      </c>
      <c r="H60" s="184">
        <f t="shared" ref="H60:H71" si="0">IF(ISBLANK(F60),"-",G60/$B$56)</f>
        <v>0.970246388845728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1"/>
      <c r="D61" s="314"/>
      <c r="E61" s="185">
        <v>2</v>
      </c>
      <c r="F61" s="137">
        <v>154395946</v>
      </c>
      <c r="G61" s="270">
        <f>IF(ISBLANK(F61),"-",(F61/$D$50*$D$47*$B$68)*($B$57/$D$60))</f>
        <v>194.79446058245571</v>
      </c>
      <c r="H61" s="186">
        <f t="shared" si="0"/>
        <v>0.97397230291227854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1"/>
      <c r="D62" s="314"/>
      <c r="E62" s="185">
        <v>3</v>
      </c>
      <c r="F62" s="187">
        <v>154852709</v>
      </c>
      <c r="G62" s="270">
        <f>IF(ISBLANK(F62),"-",(F62/$D$50*$D$47*$B$68)*($B$57/$D$60))</f>
        <v>195.37073803341303</v>
      </c>
      <c r="H62" s="186">
        <f t="shared" si="0"/>
        <v>0.97685369016706514</v>
      </c>
      <c r="L62" s="112"/>
    </row>
    <row r="63" spans="1:12" ht="27" customHeight="1" x14ac:dyDescent="0.4">
      <c r="A63" s="124" t="s">
        <v>97</v>
      </c>
      <c r="B63" s="125">
        <v>1</v>
      </c>
      <c r="C63" s="321"/>
      <c r="D63" s="315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0" t="s">
        <v>99</v>
      </c>
      <c r="D64" s="313">
        <v>250.17</v>
      </c>
      <c r="E64" s="182">
        <v>1</v>
      </c>
      <c r="F64" s="183">
        <v>150429848</v>
      </c>
      <c r="G64" s="271">
        <f>IF(ISBLANK(F64),"-",(F64/$D$50*$D$47*$B$68)*($B$57/$D$64))</f>
        <v>194.25145392124978</v>
      </c>
      <c r="H64" s="190">
        <f t="shared" si="0"/>
        <v>0.97125726960624892</v>
      </c>
    </row>
    <row r="65" spans="1:8" ht="26.25" customHeight="1" x14ac:dyDescent="0.4">
      <c r="A65" s="124" t="s">
        <v>100</v>
      </c>
      <c r="B65" s="125">
        <v>1</v>
      </c>
      <c r="C65" s="311"/>
      <c r="D65" s="314"/>
      <c r="E65" s="185">
        <v>2</v>
      </c>
      <c r="F65" s="137">
        <v>151232510</v>
      </c>
      <c r="G65" s="272">
        <f>IF(ISBLANK(F65),"-",(F65/$D$50*$D$47*$B$68)*($B$57/$D$64))</f>
        <v>195.28793878499397</v>
      </c>
      <c r="H65" s="191">
        <f t="shared" si="0"/>
        <v>0.97643969392496988</v>
      </c>
    </row>
    <row r="66" spans="1:8" ht="26.25" customHeight="1" x14ac:dyDescent="0.4">
      <c r="A66" s="124" t="s">
        <v>101</v>
      </c>
      <c r="B66" s="125">
        <v>1</v>
      </c>
      <c r="C66" s="311"/>
      <c r="D66" s="314"/>
      <c r="E66" s="185">
        <v>3</v>
      </c>
      <c r="F66" s="137">
        <v>151975021</v>
      </c>
      <c r="G66" s="272">
        <f>IF(ISBLANK(F66),"-",(F66/$D$50*$D$47*$B$68)*($B$57/$D$64))</f>
        <v>196.24675010615226</v>
      </c>
      <c r="H66" s="191">
        <f t="shared" si="0"/>
        <v>0.98123375053076134</v>
      </c>
    </row>
    <row r="67" spans="1:8" ht="27" customHeight="1" x14ac:dyDescent="0.4">
      <c r="A67" s="124" t="s">
        <v>102</v>
      </c>
      <c r="B67" s="125">
        <v>1</v>
      </c>
      <c r="C67" s="321"/>
      <c r="D67" s="315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500</v>
      </c>
      <c r="C68" s="310" t="s">
        <v>104</v>
      </c>
      <c r="D68" s="313">
        <v>254.05</v>
      </c>
      <c r="E68" s="182">
        <v>1</v>
      </c>
      <c r="F68" s="183">
        <v>151513272</v>
      </c>
      <c r="G68" s="271">
        <f>IF(ISBLANK(F68),"-",(F68/$D$50*$D$47*$B$68)*($B$57/$D$68))</f>
        <v>192.66240079205318</v>
      </c>
      <c r="H68" s="186">
        <f t="shared" si="0"/>
        <v>0.96331200396026584</v>
      </c>
    </row>
    <row r="69" spans="1:8" ht="27" customHeight="1" x14ac:dyDescent="0.4">
      <c r="A69" s="172" t="s">
        <v>105</v>
      </c>
      <c r="B69" s="194">
        <f>(D47*B68)/B56*B57</f>
        <v>255.97699999999995</v>
      </c>
      <c r="C69" s="311"/>
      <c r="D69" s="314"/>
      <c r="E69" s="185">
        <v>2</v>
      </c>
      <c r="F69" s="137">
        <v>152212063</v>
      </c>
      <c r="G69" s="272">
        <f>IF(ISBLANK(F69),"-",(F69/$D$50*$D$47*$B$68)*($B$57/$D$68))</f>
        <v>193.55097477593415</v>
      </c>
      <c r="H69" s="186">
        <f t="shared" si="0"/>
        <v>0.96775487387967074</v>
      </c>
    </row>
    <row r="70" spans="1:8" ht="26.25" customHeight="1" x14ac:dyDescent="0.4">
      <c r="A70" s="316" t="s">
        <v>78</v>
      </c>
      <c r="B70" s="317"/>
      <c r="C70" s="311"/>
      <c r="D70" s="314"/>
      <c r="E70" s="185">
        <v>3</v>
      </c>
      <c r="F70" s="137">
        <v>152470843</v>
      </c>
      <c r="G70" s="272">
        <f>IF(ISBLANK(F70),"-",(F70/$D$50*$D$47*$B$68)*($B$57/$D$68))</f>
        <v>193.88003621998357</v>
      </c>
      <c r="H70" s="186">
        <f t="shared" si="0"/>
        <v>0.96940018109991788</v>
      </c>
    </row>
    <row r="71" spans="1:8" ht="27" customHeight="1" x14ac:dyDescent="0.4">
      <c r="A71" s="318"/>
      <c r="B71" s="319"/>
      <c r="C71" s="312"/>
      <c r="D71" s="315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194.45489233170903</v>
      </c>
      <c r="H72" s="199">
        <f>AVERAGE(H60:H71)</f>
        <v>0.97227446165854525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5.5819106488320452E-3</v>
      </c>
      <c r="H73" s="274">
        <f>STDEV(H60:H71)/H72</f>
        <v>5.5819106488320539E-3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297" t="str">
        <f>B20</f>
        <v>Ketoconazole</v>
      </c>
      <c r="D76" s="297"/>
      <c r="E76" s="205" t="s">
        <v>108</v>
      </c>
      <c r="F76" s="205"/>
      <c r="G76" s="206">
        <f>H72</f>
        <v>0.97227446165854525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0" t="s">
        <v>9</v>
      </c>
      <c r="C79" s="320"/>
    </row>
    <row r="80" spans="1:8" ht="26.25" customHeight="1" x14ac:dyDescent="0.4">
      <c r="A80" s="109" t="s">
        <v>48</v>
      </c>
      <c r="B80" s="320" t="s">
        <v>125</v>
      </c>
      <c r="C80" s="320"/>
    </row>
    <row r="81" spans="1:12" ht="27" customHeight="1" x14ac:dyDescent="0.4">
      <c r="A81" s="109" t="s">
        <v>6</v>
      </c>
      <c r="B81" s="208">
        <v>99.8</v>
      </c>
    </row>
    <row r="82" spans="1:12" s="14" customFormat="1" ht="27" customHeight="1" x14ac:dyDescent="0.4">
      <c r="A82" s="109" t="s">
        <v>49</v>
      </c>
      <c r="B82" s="111">
        <v>0</v>
      </c>
      <c r="C82" s="299" t="s">
        <v>50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2" t="s">
        <v>111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2" t="s">
        <v>112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9" t="s">
        <v>59</v>
      </c>
      <c r="E89" s="210"/>
      <c r="F89" s="305" t="s">
        <v>60</v>
      </c>
      <c r="G89" s="306"/>
    </row>
    <row r="90" spans="1:12" ht="27" customHeight="1" x14ac:dyDescent="0.4">
      <c r="A90" s="124" t="s">
        <v>61</v>
      </c>
      <c r="B90" s="125">
        <v>1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</v>
      </c>
      <c r="C91" s="213">
        <v>1</v>
      </c>
      <c r="D91" s="132">
        <v>0.26800000000000002</v>
      </c>
      <c r="E91" s="133">
        <f>IF(ISBLANK(D91),"-",$D$101/$D$98*D91)</f>
        <v>0.28940303281420038</v>
      </c>
      <c r="F91" s="132">
        <v>0.24299999999999999</v>
      </c>
      <c r="G91" s="134">
        <f>IF(ISBLANK(F91),"-",$D$101/$F$98*F91)</f>
        <v>0.29216099585780636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0.26900000000000002</v>
      </c>
      <c r="E92" s="138">
        <f>IF(ISBLANK(D92),"-",$D$101/$D$98*D92)</f>
        <v>0.29048289487693996</v>
      </c>
      <c r="F92" s="137">
        <v>0.246</v>
      </c>
      <c r="G92" s="139">
        <f>IF(ISBLANK(F92),"-",$D$101/$F$98*F92)</f>
        <v>0.29576792173259409</v>
      </c>
      <c r="I92" s="307">
        <f>ABS((F96/D96*D95)-F95)/D95</f>
        <v>1.251284618513432E-2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0.26900000000000002</v>
      </c>
      <c r="E93" s="138">
        <f>IF(ISBLANK(D93),"-",$D$101/$D$98*D93)</f>
        <v>0.29048289487693996</v>
      </c>
      <c r="F93" s="137">
        <v>0.245</v>
      </c>
      <c r="G93" s="139">
        <f>IF(ISBLANK(F93),"-",$D$101/$F$98*F93)</f>
        <v>0.29456561310766483</v>
      </c>
      <c r="I93" s="307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0.26866666666666666</v>
      </c>
      <c r="E95" s="148">
        <f>AVERAGE(E91:E94)</f>
        <v>0.2901229408560268</v>
      </c>
      <c r="F95" s="218">
        <f>AVERAGE(F91:F94)</f>
        <v>0.24466666666666667</v>
      </c>
      <c r="G95" s="219">
        <f>AVERAGE(G91:G94)</f>
        <v>0.29416484356602174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10.31</v>
      </c>
      <c r="E96" s="140"/>
      <c r="F96" s="152">
        <v>9.26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10.31</v>
      </c>
      <c r="E97" s="155"/>
      <c r="F97" s="154">
        <f>F96*$B$87</f>
        <v>9.26</v>
      </c>
    </row>
    <row r="98" spans="1:10" ht="19.5" customHeight="1" x14ac:dyDescent="0.3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10.289380000000001</v>
      </c>
      <c r="E98" s="158"/>
      <c r="F98" s="157">
        <f>F97*$B$83/100</f>
        <v>9.2414799999999993</v>
      </c>
    </row>
    <row r="99" spans="1:10" ht="19.5" customHeight="1" x14ac:dyDescent="0.3">
      <c r="A99" s="293" t="s">
        <v>78</v>
      </c>
      <c r="B99" s="308"/>
      <c r="C99" s="222" t="s">
        <v>116</v>
      </c>
      <c r="D99" s="226">
        <f>D98/$B$98</f>
        <v>0.10289380000000001</v>
      </c>
      <c r="E99" s="158"/>
      <c r="F99" s="161">
        <f>F98/$B$98</f>
        <v>9.2414799999999991E-2</v>
      </c>
      <c r="G99" s="227"/>
      <c r="H99" s="150"/>
    </row>
    <row r="100" spans="1:10" ht="19.5" customHeight="1" x14ac:dyDescent="0.3">
      <c r="A100" s="295"/>
      <c r="B100" s="309"/>
      <c r="C100" s="222" t="s">
        <v>80</v>
      </c>
      <c r="D100" s="228">
        <f>$B$56/$B$116</f>
        <v>0.1111111111111111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11.111111111111111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11.111111111111111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0.29214389221102427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8.6633961880842637E-3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10</v>
      </c>
      <c r="C108" s="243">
        <v>1</v>
      </c>
      <c r="D108" s="244">
        <v>0.29899999999999999</v>
      </c>
      <c r="E108" s="275">
        <f t="shared" ref="E108:E113" si="1">IF(ISBLANK(D108),"-",D108/$D$103*$D$100*$B$116)</f>
        <v>204.69365129428982</v>
      </c>
      <c r="F108" s="245">
        <f t="shared" ref="F108:F113" si="2">IF(ISBLANK(D108), "-", E108/$B$56)</f>
        <v>1.023468256471449</v>
      </c>
    </row>
    <row r="109" spans="1:10" ht="26.25" customHeight="1" x14ac:dyDescent="0.4">
      <c r="A109" s="124" t="s">
        <v>95</v>
      </c>
      <c r="B109" s="125">
        <v>20</v>
      </c>
      <c r="C109" s="243">
        <v>2</v>
      </c>
      <c r="D109" s="244">
        <v>0.30499999999999999</v>
      </c>
      <c r="E109" s="276">
        <f t="shared" si="1"/>
        <v>208.80121620320534</v>
      </c>
      <c r="F109" s="246">
        <f t="shared" si="2"/>
        <v>1.0440060810160268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0.30499999999999999</v>
      </c>
      <c r="E110" s="276">
        <f t="shared" si="1"/>
        <v>208.80121620320534</v>
      </c>
      <c r="F110" s="246">
        <f t="shared" si="2"/>
        <v>1.0440060810160268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0.308</v>
      </c>
      <c r="E111" s="276">
        <f t="shared" si="1"/>
        <v>210.85499865766309</v>
      </c>
      <c r="F111" s="246">
        <f t="shared" si="2"/>
        <v>1.0542749932883155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0.311</v>
      </c>
      <c r="E112" s="276">
        <f t="shared" si="1"/>
        <v>212.90878111212086</v>
      </c>
      <c r="F112" s="246">
        <f t="shared" si="2"/>
        <v>1.0645439055606043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0.30399999999999999</v>
      </c>
      <c r="E113" s="277">
        <f t="shared" si="1"/>
        <v>208.11662205171945</v>
      </c>
      <c r="F113" s="249">
        <f t="shared" si="2"/>
        <v>1.0405831102585972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209.02941425370068</v>
      </c>
      <c r="F115" s="252">
        <f>AVERAGE(F108:F113)</f>
        <v>1.0451470712685031</v>
      </c>
    </row>
    <row r="116" spans="1:10" ht="27" customHeight="1" x14ac:dyDescent="0.4">
      <c r="A116" s="124" t="s">
        <v>103</v>
      </c>
      <c r="B116" s="156">
        <f>(B115/B114)*(B113/B112)*(B111/B110)*(B109/B108)*B107</f>
        <v>1800</v>
      </c>
      <c r="C116" s="253"/>
      <c r="D116" s="216" t="s">
        <v>84</v>
      </c>
      <c r="E116" s="254">
        <f>STDEV(E108:E113)/E115</f>
        <v>1.3209155862230718E-2</v>
      </c>
      <c r="F116" s="254">
        <f>STDEV(F108:F113)/F115</f>
        <v>1.3209155862230759E-2</v>
      </c>
      <c r="I116" s="98"/>
    </row>
    <row r="117" spans="1:10" ht="27" customHeight="1" x14ac:dyDescent="0.4">
      <c r="A117" s="293" t="s">
        <v>78</v>
      </c>
      <c r="B117" s="294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295"/>
      <c r="B118" s="296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297" t="str">
        <f>B20</f>
        <v>Ketoconazole</v>
      </c>
      <c r="D120" s="297"/>
      <c r="E120" s="205" t="s">
        <v>124</v>
      </c>
      <c r="F120" s="205"/>
      <c r="G120" s="206">
        <f>F115</f>
        <v>1.0451470712685031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298" t="s">
        <v>26</v>
      </c>
      <c r="C122" s="298"/>
      <c r="E122" s="211" t="s">
        <v>27</v>
      </c>
      <c r="F122" s="260"/>
      <c r="G122" s="298" t="s">
        <v>28</v>
      </c>
      <c r="H122" s="298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Ketoconazole</vt:lpstr>
      <vt:lpstr>Ketoconazole!Print_Area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</cp:lastModifiedBy>
  <cp:lastPrinted>2016-08-16T10:22:36Z</cp:lastPrinted>
  <dcterms:created xsi:type="dcterms:W3CDTF">2005-07-05T10:19:27Z</dcterms:created>
  <dcterms:modified xsi:type="dcterms:W3CDTF">2016-08-16T10:35:51Z</dcterms:modified>
</cp:coreProperties>
</file>