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Mutua\2016\July\"/>
    </mc:Choice>
  </mc:AlternateContent>
  <bookViews>
    <workbookView xWindow="390" yWindow="525" windowWidth="20775" windowHeight="11445" activeTab="2"/>
  </bookViews>
  <sheets>
    <sheet name="SST" sheetId="1" r:id="rId1"/>
    <sheet name="Uniformity" sheetId="2" r:id="rId2"/>
    <sheet name="Pantoprazole" sheetId="3" r:id="rId3"/>
  </sheets>
  <calcPr calcId="152511"/>
</workbook>
</file>

<file path=xl/calcChain.xml><?xml version="1.0" encoding="utf-8"?>
<calcChain xmlns="http://schemas.openxmlformats.org/spreadsheetml/2006/main">
  <c r="H72" i="3" l="1"/>
  <c r="C76" i="3" l="1"/>
  <c r="H71" i="3"/>
  <c r="G71" i="3"/>
  <c r="B68" i="3"/>
  <c r="H67" i="3"/>
  <c r="G67" i="3"/>
  <c r="H63" i="3"/>
  <c r="G63" i="3"/>
  <c r="C56" i="3"/>
  <c r="B55" i="3"/>
  <c r="B45" i="3"/>
  <c r="D48" i="3" s="1"/>
  <c r="F42" i="3"/>
  <c r="D42" i="3"/>
  <c r="G41" i="3"/>
  <c r="E41" i="3"/>
  <c r="B34" i="3"/>
  <c r="F44" i="3" s="1"/>
  <c r="B30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B32" i="1"/>
  <c r="E30" i="1"/>
  <c r="D30" i="1"/>
  <c r="C30" i="1"/>
  <c r="B30" i="1"/>
  <c r="B31" i="1" s="1"/>
  <c r="D42" i="2" l="1"/>
  <c r="D49" i="3"/>
  <c r="F45" i="3"/>
  <c r="D43" i="2"/>
  <c r="E29" i="2" s="1"/>
  <c r="D44" i="3"/>
  <c r="D45" i="3" s="1"/>
  <c r="E40" i="3" s="1"/>
  <c r="F46" i="3" l="1"/>
  <c r="G38" i="3"/>
  <c r="G40" i="3"/>
  <c r="D46" i="3"/>
  <c r="E39" i="3"/>
  <c r="E38" i="3"/>
  <c r="G39" i="3"/>
  <c r="E25" i="2"/>
  <c r="E33" i="2"/>
  <c r="E39" i="2"/>
  <c r="D48" i="2"/>
  <c r="B47" i="2"/>
  <c r="B57" i="3" s="1"/>
  <c r="B69" i="3" s="1"/>
  <c r="C48" i="2"/>
  <c r="D47" i="2"/>
  <c r="C47" i="2"/>
  <c r="E40" i="2"/>
  <c r="E38" i="2"/>
  <c r="E36" i="2"/>
  <c r="E34" i="2"/>
  <c r="E32" i="2"/>
  <c r="E30" i="2"/>
  <c r="E28" i="2"/>
  <c r="E26" i="2"/>
  <c r="E24" i="2"/>
  <c r="E22" i="2"/>
  <c r="E21" i="2"/>
  <c r="E27" i="2"/>
  <c r="E31" i="2"/>
  <c r="E37" i="2"/>
  <c r="E23" i="2"/>
  <c r="E35" i="2"/>
  <c r="G42" i="3" l="1"/>
  <c r="D52" i="3"/>
  <c r="D50" i="3"/>
  <c r="E42" i="3"/>
  <c r="D51" i="3" l="1"/>
  <c r="G66" i="3"/>
  <c r="H66" i="3" s="1"/>
  <c r="G61" i="3"/>
  <c r="H61" i="3" s="1"/>
  <c r="G70" i="3"/>
  <c r="H70" i="3" s="1"/>
  <c r="G68" i="3"/>
  <c r="H68" i="3" s="1"/>
  <c r="G64" i="3"/>
  <c r="H64" i="3" s="1"/>
  <c r="G62" i="3"/>
  <c r="H62" i="3" s="1"/>
  <c r="G69" i="3"/>
  <c r="H69" i="3" s="1"/>
  <c r="G65" i="3"/>
  <c r="H65" i="3" s="1"/>
  <c r="G60" i="3"/>
  <c r="H60" i="3" s="1"/>
  <c r="H74" i="3" l="1"/>
  <c r="G76" i="3"/>
  <c r="H73" i="3" l="1"/>
</calcChain>
</file>

<file path=xl/sharedStrings.xml><?xml version="1.0" encoding="utf-8"?>
<sst xmlns="http://schemas.openxmlformats.org/spreadsheetml/2006/main" count="152" uniqueCount="114">
  <si>
    <t>HPLC System Suitability Report</t>
  </si>
  <si>
    <t>Analysis Data</t>
  </si>
  <si>
    <t>Assay</t>
  </si>
  <si>
    <t>Sample(s)</t>
  </si>
  <si>
    <t>Reference Substance:</t>
  </si>
  <si>
    <t>LUGANOR 40 MG INJECTION</t>
  </si>
  <si>
    <t>% age Purity:</t>
  </si>
  <si>
    <t>NDQD201605961</t>
  </si>
  <si>
    <t>Weight (mg):</t>
  </si>
  <si>
    <t>Pantoprazole 40mg</t>
  </si>
  <si>
    <t>Standard Conc (mg/mL):</t>
  </si>
  <si>
    <t>Each vial contains Pantaprazole 40mg</t>
  </si>
  <si>
    <t>2016-05-24 14:35:51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</si>
  <si>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</si>
  <si>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</si>
  <si>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</si>
  <si>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</si>
  <si>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</si>
  <si>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</si>
  <si>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</si>
  <si>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</si>
  <si>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</si>
  <si>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</si>
  <si>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</si>
  <si>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</si>
  <si>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</si>
  <si>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</si>
  <si>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</si>
  <si>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</si>
  <si>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</si>
  <si>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</si>
  <si>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</si>
  <si>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</si>
  <si>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</si>
  <si>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</si>
  <si>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</si>
  <si>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</si>
  <si>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</si>
  <si>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2016-06-28 17:41:16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</si>
  <si>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</si>
  <si>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</si>
  <si>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</si>
  <si>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</si>
  <si>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</si>
  <si>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</si>
  <si>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</si>
  <si>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</si>
  <si>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</si>
  <si>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</si>
  <si>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</si>
  <si>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</si>
  <si>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</si>
  <si>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</si>
  <si>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</si>
  <si>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</si>
  <si>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</si>
  <si>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</si>
  <si>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</si>
  <si>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</si>
  <si>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</si>
  <si>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</si>
  <si>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</si>
  <si>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</si>
  <si>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</si>
  <si>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</si>
  <si>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</si>
  <si>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</si>
  <si>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</si>
  <si>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</si>
  <si>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</si>
  <si>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</si>
  <si>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</si>
  <si>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</si>
  <si>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</si>
  <si>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</si>
  <si>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</si>
  <si>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</si>
  <si>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</si>
  <si>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</si>
  <si>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</si>
  <si>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</si>
  <si>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</si>
  <si>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</si>
  <si>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</si>
  <si>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</si>
  <si>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</si>
  <si>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</si>
  <si>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</si>
  <si>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</si>
  <si>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</si>
  <si>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</si>
  <si>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</si>
  <si>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</si>
  <si>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</si>
  <si>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</si>
  <si>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</si>
  <si>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</si>
  <si>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</si>
  <si>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</si>
  <si>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</si>
  <si>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</si>
  <si>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</si>
  <si>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</si>
  <si>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</si>
  <si>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</si>
  <si>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</si>
  <si>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</si>
  <si>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</si>
  <si>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</si>
  <si>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</si>
  <si>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</si>
  <si>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WRS P29-3</t>
  </si>
  <si>
    <t>PANTOPRAZOLE sodium  sesquihydrate</t>
  </si>
  <si>
    <t>Pantoprazole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</si>
</sst>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</numFmts>
  <fonts count="2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9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4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39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2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 applyProtection="1">
      <protection locked="0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6" fillId="0" borderId="0" xfId="0" applyFont="1" applyFill="1" applyBorder="1"/>
    <xf numFmtId="2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2" fontId="7" fillId="0" borderId="0" xfId="0" applyNumberFormat="1" applyFont="1" applyFill="1" applyBorder="1" applyAlignment="1" applyProtection="1">
      <alignment horizontal="center"/>
      <protection locked="0"/>
    </xf>
    <xf numFmtId="1" fontId="5" fillId="0" borderId="0" xfId="0" applyNumberFormat="1" applyFont="1" applyFill="1" applyBorder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 applyProtection="1">
      <alignment horizontal="left"/>
      <protection locked="0"/>
    </xf>
    <xf numFmtId="0" fontId="6" fillId="0" borderId="0" xfId="0" applyFont="1" applyFill="1" applyBorder="1" applyProtection="1">
      <protection locked="0"/>
    </xf>
    <xf numFmtId="0" fontId="2" fillId="0" borderId="0" xfId="0" applyFont="1" applyFill="1" applyBorder="1" applyAlignment="1">
      <alignment horizontal="center"/>
    </xf>
    <xf numFmtId="10" fontId="2" fillId="0" borderId="0" xfId="0" applyNumberFormat="1" applyFont="1" applyFill="1" applyBorder="1"/>
    <xf numFmtId="0" fontId="0" fillId="0" borderId="0" xfId="0" applyFill="1" applyBorder="1"/>
    <xf numFmtId="0" fontId="3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31" xfId="0" applyNumberFormat="1" applyFont="1" applyFill="1" applyBorder="1" applyAlignment="1" applyProtection="1">
      <alignment horizontal="center" vertical="center"/>
      <protection locked="0"/>
    </xf>
    <xf numFmtId="2" fontId="14" fillId="3" borderId="52" xfId="0" applyNumberFormat="1" applyFont="1" applyFill="1" applyBorder="1" applyAlignment="1" applyProtection="1">
      <alignment horizontal="center" vertical="center"/>
      <protection locked="0"/>
    </xf>
    <xf numFmtId="2" fontId="14" fillId="3" borderId="32" xfId="0" applyNumberFormat="1" applyFont="1" applyFill="1" applyBorder="1" applyAlignment="1" applyProtection="1">
      <alignment horizontal="center" vertical="center"/>
      <protection locked="0"/>
    </xf>
    <xf numFmtId="0" fontId="17" fillId="2" borderId="5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54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51" xfId="0" applyFont="1" applyFill="1" applyBorder="1" applyAlignment="1">
      <alignment horizontal="left" vertical="center" wrapText="1"/>
    </xf>
    <xf numFmtId="0" fontId="17" fillId="2" borderId="53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</cellXfs>
  <cellStyles count="1">
    <cellStyle name="Normal" xfId="0" builtinId="0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6" workbookViewId="0">
      <selection activeCell="B32" sqref="B3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53" t="s">
        <v>0</v>
      </c>
      <c r="B15" s="253"/>
      <c r="C15" s="253"/>
      <c r="D15" s="253"/>
      <c r="E15" s="25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113</v>
      </c>
      <c r="C18" s="10"/>
      <c r="D18" s="10"/>
      <c r="E18" s="10"/>
    </row>
    <row r="19" spans="1:6" ht="16.5" customHeight="1" x14ac:dyDescent="0.3">
      <c r="A19" s="11" t="s">
        <v>6</v>
      </c>
      <c r="B19" s="12">
        <v>93.6</v>
      </c>
      <c r="C19" s="10"/>
      <c r="D19" s="10"/>
      <c r="E19" s="10"/>
    </row>
    <row r="20" spans="1:6" ht="16.5" customHeight="1" x14ac:dyDescent="0.3">
      <c r="A20" s="7" t="s">
        <v>8</v>
      </c>
      <c r="B20" s="12">
        <v>27.52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0.04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4536818</v>
      </c>
      <c r="C24" s="18">
        <v>11463.7</v>
      </c>
      <c r="D24" s="19">
        <v>1.1000000000000001</v>
      </c>
      <c r="E24" s="20">
        <v>7.7</v>
      </c>
    </row>
    <row r="25" spans="1:6" ht="16.5" customHeight="1" x14ac:dyDescent="0.3">
      <c r="A25" s="17">
        <v>2</v>
      </c>
      <c r="B25" s="18">
        <v>4537728</v>
      </c>
      <c r="C25" s="18">
        <v>11417.6</v>
      </c>
      <c r="D25" s="19">
        <v>1.1000000000000001</v>
      </c>
      <c r="E25" s="19">
        <v>7.7</v>
      </c>
    </row>
    <row r="26" spans="1:6" ht="16.5" customHeight="1" x14ac:dyDescent="0.3">
      <c r="A26" s="17">
        <v>3</v>
      </c>
      <c r="B26" s="18">
        <v>4534778</v>
      </c>
      <c r="C26" s="18">
        <v>11378.7</v>
      </c>
      <c r="D26" s="19">
        <v>1.1000000000000001</v>
      </c>
      <c r="E26" s="19">
        <v>7.7</v>
      </c>
    </row>
    <row r="27" spans="1:6" ht="16.5" customHeight="1" x14ac:dyDescent="0.3">
      <c r="A27" s="17">
        <v>4</v>
      </c>
      <c r="B27" s="18">
        <v>4536587</v>
      </c>
      <c r="C27" s="18">
        <v>11421.7</v>
      </c>
      <c r="D27" s="19">
        <v>1.1000000000000001</v>
      </c>
      <c r="E27" s="19">
        <v>7.7</v>
      </c>
    </row>
    <row r="28" spans="1:6" ht="16.5" customHeight="1" x14ac:dyDescent="0.3">
      <c r="A28" s="17">
        <v>5</v>
      </c>
      <c r="B28" s="18">
        <v>4538385</v>
      </c>
      <c r="C28" s="18">
        <v>11386.4</v>
      </c>
      <c r="D28" s="19">
        <v>1.1000000000000001</v>
      </c>
      <c r="E28" s="19">
        <v>7.7</v>
      </c>
    </row>
    <row r="29" spans="1:6" ht="16.5" customHeight="1" x14ac:dyDescent="0.3">
      <c r="A29" s="17">
        <v>6</v>
      </c>
      <c r="B29" s="21">
        <v>4539311</v>
      </c>
      <c r="C29" s="21">
        <v>11305.4</v>
      </c>
      <c r="D29" s="22">
        <v>1.1000000000000001</v>
      </c>
      <c r="E29" s="22">
        <v>7.7</v>
      </c>
    </row>
    <row r="30" spans="1:6" ht="16.5" customHeight="1" x14ac:dyDescent="0.3">
      <c r="A30" s="23" t="s">
        <v>18</v>
      </c>
      <c r="B30" s="24">
        <f>AVERAGE(B24:B29)</f>
        <v>4537267.833333333</v>
      </c>
      <c r="C30" s="25">
        <f>AVERAGE(C24:C29)</f>
        <v>11395.583333333334</v>
      </c>
      <c r="D30" s="26">
        <f>AVERAGE(D24:D29)</f>
        <v>1.0999999999999999</v>
      </c>
      <c r="E30" s="26">
        <f>AVERAGE(E24:E29)</f>
        <v>7.7</v>
      </c>
    </row>
    <row r="31" spans="1:6" ht="16.5" customHeight="1" x14ac:dyDescent="0.3">
      <c r="A31" s="27" t="s">
        <v>19</v>
      </c>
      <c r="B31" s="28">
        <f>(STDEV(B24:B29)/B30)</f>
        <v>3.4847119263881478E-4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7" s="2" customFormat="1" ht="15.75" customHeight="1" x14ac:dyDescent="0.25">
      <c r="A33" s="10"/>
      <c r="B33" s="10"/>
      <c r="C33" s="10"/>
      <c r="D33" s="10"/>
      <c r="E33" s="36"/>
    </row>
    <row r="34" spans="1:7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7" ht="16.5" customHeight="1" x14ac:dyDescent="0.3">
      <c r="A35" s="11"/>
      <c r="B35" s="37" t="s">
        <v>23</v>
      </c>
      <c r="C35" s="38"/>
      <c r="D35" s="38"/>
      <c r="E35" s="39"/>
      <c r="F35" s="2"/>
    </row>
    <row r="36" spans="1:7" ht="16.5" customHeight="1" x14ac:dyDescent="0.3">
      <c r="A36" s="11"/>
      <c r="B36" s="40" t="s">
        <v>24</v>
      </c>
      <c r="C36" s="38"/>
      <c r="D36" s="38"/>
      <c r="E36" s="38"/>
    </row>
    <row r="37" spans="1:7" ht="15.75" customHeight="1" x14ac:dyDescent="0.25">
      <c r="A37" s="10"/>
      <c r="B37" s="10"/>
      <c r="C37" s="10"/>
      <c r="D37" s="10"/>
      <c r="E37" s="10"/>
    </row>
    <row r="38" spans="1:7" ht="16.5" customHeight="1" x14ac:dyDescent="0.3">
      <c r="A38" s="233"/>
      <c r="B38" s="234"/>
      <c r="C38" s="235"/>
      <c r="D38" s="235"/>
      <c r="E38" s="235"/>
      <c r="F38" s="235"/>
      <c r="G38" s="235"/>
    </row>
    <row r="39" spans="1:7" ht="16.5" customHeight="1" x14ac:dyDescent="0.3">
      <c r="A39" s="236"/>
      <c r="B39" s="237"/>
      <c r="C39" s="238"/>
      <c r="D39" s="238"/>
      <c r="E39" s="238"/>
      <c r="F39" s="235"/>
      <c r="G39" s="235"/>
    </row>
    <row r="40" spans="1:7" ht="16.5" customHeight="1" x14ac:dyDescent="0.3">
      <c r="A40" s="236"/>
      <c r="B40" s="239"/>
      <c r="C40" s="238"/>
      <c r="D40" s="238"/>
      <c r="E40" s="238"/>
      <c r="F40" s="235"/>
      <c r="G40" s="235"/>
    </row>
    <row r="41" spans="1:7" ht="16.5" customHeight="1" x14ac:dyDescent="0.3">
      <c r="A41" s="237"/>
      <c r="B41" s="239"/>
      <c r="C41" s="238"/>
      <c r="D41" s="238"/>
      <c r="E41" s="238"/>
      <c r="F41" s="235"/>
      <c r="G41" s="235"/>
    </row>
    <row r="42" spans="1:7" ht="16.5" customHeight="1" x14ac:dyDescent="0.3">
      <c r="A42" s="237"/>
      <c r="B42" s="240"/>
      <c r="C42" s="238"/>
      <c r="D42" s="238"/>
      <c r="E42" s="238"/>
      <c r="F42" s="235"/>
      <c r="G42" s="235"/>
    </row>
    <row r="43" spans="1:7" ht="15.75" customHeight="1" x14ac:dyDescent="0.25">
      <c r="A43" s="238"/>
      <c r="B43" s="238"/>
      <c r="C43" s="238"/>
      <c r="D43" s="238"/>
      <c r="E43" s="238"/>
      <c r="F43" s="235"/>
      <c r="G43" s="235"/>
    </row>
    <row r="44" spans="1:7" ht="16.5" customHeight="1" x14ac:dyDescent="0.3">
      <c r="A44" s="241"/>
      <c r="B44" s="241"/>
      <c r="C44" s="241"/>
      <c r="D44" s="241"/>
      <c r="E44" s="241"/>
      <c r="F44" s="235"/>
      <c r="G44" s="235"/>
    </row>
    <row r="45" spans="1:7" ht="16.5" customHeight="1" x14ac:dyDescent="0.3">
      <c r="A45" s="242"/>
      <c r="B45" s="243"/>
      <c r="C45" s="243"/>
      <c r="D45" s="244"/>
      <c r="E45" s="244"/>
      <c r="F45" s="235"/>
      <c r="G45" s="235"/>
    </row>
    <row r="46" spans="1:7" ht="16.5" customHeight="1" x14ac:dyDescent="0.3">
      <c r="A46" s="242"/>
      <c r="B46" s="243"/>
      <c r="C46" s="243"/>
      <c r="D46" s="244"/>
      <c r="E46" s="244"/>
      <c r="F46" s="235"/>
      <c r="G46" s="235"/>
    </row>
    <row r="47" spans="1:7" ht="16.5" customHeight="1" x14ac:dyDescent="0.3">
      <c r="A47" s="242"/>
      <c r="B47" s="243"/>
      <c r="C47" s="243"/>
      <c r="D47" s="244"/>
      <c r="E47" s="244"/>
      <c r="F47" s="235"/>
      <c r="G47" s="235"/>
    </row>
    <row r="48" spans="1:7" ht="16.5" customHeight="1" x14ac:dyDescent="0.3">
      <c r="A48" s="242"/>
      <c r="B48" s="243"/>
      <c r="C48" s="243"/>
      <c r="D48" s="244"/>
      <c r="E48" s="244"/>
      <c r="F48" s="235"/>
      <c r="G48" s="235"/>
    </row>
    <row r="49" spans="1:7" ht="16.5" customHeight="1" x14ac:dyDescent="0.3">
      <c r="A49" s="242"/>
      <c r="B49" s="243"/>
      <c r="C49" s="243"/>
      <c r="D49" s="244"/>
      <c r="E49" s="244"/>
      <c r="F49" s="235"/>
      <c r="G49" s="235"/>
    </row>
    <row r="50" spans="1:7" ht="16.5" customHeight="1" x14ac:dyDescent="0.3">
      <c r="A50" s="242"/>
      <c r="B50" s="243"/>
      <c r="C50" s="243"/>
      <c r="D50" s="244"/>
      <c r="E50" s="244"/>
      <c r="F50" s="235"/>
      <c r="G50" s="235"/>
    </row>
    <row r="51" spans="1:7" ht="16.5" customHeight="1" x14ac:dyDescent="0.3">
      <c r="A51" s="238"/>
      <c r="B51" s="245"/>
      <c r="C51" s="245"/>
      <c r="D51" s="239"/>
      <c r="E51" s="239"/>
      <c r="F51" s="235"/>
      <c r="G51" s="235"/>
    </row>
    <row r="52" spans="1:7" ht="16.5" customHeight="1" x14ac:dyDescent="0.3">
      <c r="A52" s="238"/>
      <c r="B52" s="246"/>
      <c r="C52" s="247"/>
      <c r="D52" s="247"/>
      <c r="E52" s="238"/>
      <c r="F52" s="235"/>
      <c r="G52" s="235"/>
    </row>
    <row r="53" spans="1:7" s="2" customFormat="1" ht="16.5" customHeight="1" x14ac:dyDescent="0.3">
      <c r="A53" s="238"/>
      <c r="B53" s="241"/>
      <c r="C53" s="241"/>
      <c r="D53" s="238"/>
      <c r="E53" s="238"/>
      <c r="F53" s="235"/>
      <c r="G53" s="235"/>
    </row>
    <row r="54" spans="1:7" s="2" customFormat="1" ht="15.75" customHeight="1" x14ac:dyDescent="0.25">
      <c r="A54" s="238"/>
      <c r="B54" s="238"/>
      <c r="C54" s="238"/>
      <c r="D54" s="238"/>
      <c r="E54" s="238"/>
      <c r="F54" s="235"/>
      <c r="G54" s="235"/>
    </row>
    <row r="55" spans="1:7" s="2" customFormat="1" ht="16.5" customHeight="1" x14ac:dyDescent="0.3">
      <c r="A55" s="236"/>
      <c r="B55" s="248"/>
      <c r="C55" s="249"/>
      <c r="D55" s="249"/>
      <c r="E55" s="249"/>
      <c r="F55" s="235"/>
      <c r="G55" s="235"/>
    </row>
    <row r="56" spans="1:7" ht="16.5" customHeight="1" x14ac:dyDescent="0.3">
      <c r="A56" s="236"/>
      <c r="B56" s="248"/>
      <c r="C56" s="249"/>
      <c r="D56" s="249"/>
      <c r="E56" s="249"/>
      <c r="F56" s="235"/>
      <c r="G56" s="235"/>
    </row>
    <row r="57" spans="1:7" ht="16.5" customHeight="1" x14ac:dyDescent="0.3">
      <c r="A57" s="236"/>
      <c r="B57" s="248"/>
      <c r="C57" s="249"/>
      <c r="D57" s="249"/>
      <c r="E57" s="249"/>
      <c r="F57" s="235"/>
      <c r="G57" s="235"/>
    </row>
    <row r="58" spans="1:7" ht="14.25" customHeight="1" x14ac:dyDescent="0.25">
      <c r="A58" s="235"/>
      <c r="B58" s="250"/>
      <c r="C58" s="235"/>
      <c r="D58" s="251"/>
      <c r="E58" s="235"/>
      <c r="F58" s="252"/>
      <c r="G58" s="252"/>
    </row>
    <row r="59" spans="1:7" ht="15" customHeight="1" x14ac:dyDescent="0.3">
      <c r="B59" s="254" t="s">
        <v>25</v>
      </c>
      <c r="C59" s="254"/>
      <c r="E59" s="231" t="s">
        <v>26</v>
      </c>
      <c r="F59" s="232"/>
      <c r="G59" s="231" t="s">
        <v>27</v>
      </c>
    </row>
    <row r="60" spans="1:7" ht="15" customHeight="1" x14ac:dyDescent="0.3">
      <c r="A60" s="41" t="s">
        <v>28</v>
      </c>
      <c r="B60" s="42"/>
      <c r="C60" s="42"/>
      <c r="E60" s="42"/>
      <c r="F60" s="2"/>
      <c r="G60" s="43"/>
    </row>
    <row r="61" spans="1:7" ht="15" customHeight="1" x14ac:dyDescent="0.3">
      <c r="A61" s="41" t="s">
        <v>29</v>
      </c>
      <c r="B61" s="44"/>
      <c r="C61" s="44"/>
      <c r="E61" s="44"/>
      <c r="F61" s="2"/>
      <c r="G61" s="4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topLeftCell="A40" workbookViewId="0">
      <selection activeCell="E35" sqref="E35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1"/>
      <c r="B1" s="62"/>
      <c r="C1" s="61"/>
      <c r="D1" s="63"/>
      <c r="E1" s="64"/>
      <c r="F1" s="62"/>
      <c r="G1" s="64"/>
      <c r="H1" s="46"/>
      <c r="I1" s="47"/>
      <c r="J1" s="46"/>
      <c r="K1" s="55"/>
      <c r="L1" s="46"/>
      <c r="M1" s="47"/>
      <c r="N1" s="46"/>
      <c r="O1" s="47"/>
    </row>
    <row r="2" spans="1:15" ht="15" x14ac:dyDescent="0.3">
      <c r="A2" s="61"/>
      <c r="B2" s="62"/>
      <c r="C2" s="61"/>
      <c r="D2" s="63"/>
      <c r="E2" s="65"/>
      <c r="F2" s="62"/>
      <c r="G2" s="65"/>
      <c r="H2" s="48"/>
      <c r="I2" s="47"/>
      <c r="J2" s="48"/>
      <c r="K2" s="55"/>
      <c r="L2" s="48"/>
      <c r="M2" s="55"/>
      <c r="N2" s="48"/>
      <c r="O2" s="55"/>
    </row>
    <row r="3" spans="1:15" ht="15" x14ac:dyDescent="0.3">
      <c r="A3" s="61"/>
      <c r="B3" s="62"/>
      <c r="C3" s="61"/>
      <c r="D3" s="63"/>
      <c r="E3" s="65"/>
      <c r="F3" s="62"/>
      <c r="G3" s="65"/>
      <c r="H3" s="48"/>
      <c r="I3" s="47"/>
      <c r="J3" s="48"/>
      <c r="K3" s="55"/>
      <c r="L3" s="48"/>
      <c r="M3" s="55"/>
      <c r="N3" s="48"/>
      <c r="O3" s="55"/>
    </row>
    <row r="4" spans="1:15" ht="15" x14ac:dyDescent="0.3">
      <c r="A4" s="61"/>
      <c r="B4" s="62"/>
      <c r="C4" s="61"/>
      <c r="D4" s="63"/>
      <c r="E4" s="65"/>
      <c r="F4" s="62"/>
      <c r="G4" s="65"/>
      <c r="H4" s="48"/>
      <c r="I4" s="47"/>
      <c r="J4" s="48"/>
      <c r="K4" s="55"/>
      <c r="L4" s="48"/>
      <c r="M4" s="55"/>
      <c r="N4" s="48"/>
      <c r="O4" s="55"/>
    </row>
    <row r="5" spans="1:15" ht="15" x14ac:dyDescent="0.3">
      <c r="A5" s="61"/>
      <c r="B5" s="62"/>
      <c r="C5" s="61"/>
      <c r="D5" s="63"/>
      <c r="E5" s="65"/>
      <c r="F5" s="62"/>
      <c r="G5" s="65"/>
      <c r="H5" s="48"/>
      <c r="I5" s="47"/>
      <c r="J5" s="48"/>
      <c r="K5" s="55"/>
      <c r="L5" s="48"/>
      <c r="M5" s="55"/>
      <c r="N5" s="48"/>
      <c r="O5" s="55"/>
    </row>
    <row r="6" spans="1:15" ht="15" x14ac:dyDescent="0.3">
      <c r="A6" s="61"/>
      <c r="B6" s="62"/>
      <c r="C6" s="61"/>
      <c r="D6" s="63"/>
      <c r="E6" s="65"/>
      <c r="F6" s="62"/>
      <c r="G6" s="65"/>
      <c r="H6" s="48"/>
      <c r="I6" s="47"/>
      <c r="J6" s="48"/>
      <c r="K6" s="55"/>
      <c r="L6" s="48"/>
      <c r="M6" s="55"/>
      <c r="N6" s="48"/>
      <c r="O6" s="55"/>
    </row>
    <row r="7" spans="1:15" ht="15" x14ac:dyDescent="0.3">
      <c r="A7" s="61"/>
      <c r="B7" s="62"/>
      <c r="C7" s="61"/>
      <c r="D7" s="63"/>
      <c r="E7" s="65"/>
      <c r="F7" s="62"/>
      <c r="G7" s="65"/>
      <c r="H7" s="48"/>
      <c r="I7" s="47"/>
      <c r="J7" s="48"/>
      <c r="K7" s="55"/>
      <c r="L7" s="48"/>
      <c r="M7" s="55"/>
      <c r="N7" s="48"/>
      <c r="O7" s="55"/>
    </row>
    <row r="8" spans="1:15" ht="19.5" customHeight="1" x14ac:dyDescent="0.3">
      <c r="A8" s="257" t="s">
        <v>30</v>
      </c>
      <c r="B8" s="257"/>
      <c r="C8" s="257"/>
      <c r="D8" s="257"/>
      <c r="E8" s="257"/>
      <c r="F8" s="257"/>
      <c r="G8" s="257"/>
      <c r="H8" s="48"/>
      <c r="I8" s="47"/>
      <c r="J8" s="48"/>
      <c r="K8" s="55"/>
      <c r="L8" s="48"/>
      <c r="M8" s="55"/>
      <c r="N8" s="48"/>
      <c r="O8" s="55"/>
    </row>
    <row r="9" spans="1:15" ht="19.5" customHeight="1" x14ac:dyDescent="0.3">
      <c r="A9" s="66"/>
      <c r="B9" s="66"/>
      <c r="C9" s="66"/>
      <c r="D9" s="66"/>
      <c r="E9" s="66"/>
      <c r="F9" s="66"/>
      <c r="G9" s="66"/>
      <c r="H9" s="48"/>
      <c r="I9" s="47"/>
      <c r="J9" s="48"/>
      <c r="K9" s="55"/>
      <c r="L9" s="48"/>
      <c r="M9" s="55"/>
      <c r="N9" s="48"/>
      <c r="O9" s="55"/>
    </row>
    <row r="10" spans="1:15" ht="16.5" customHeight="1" x14ac:dyDescent="0.3">
      <c r="A10" s="258" t="s">
        <v>31</v>
      </c>
      <c r="B10" s="258"/>
      <c r="C10" s="258"/>
      <c r="D10" s="258"/>
      <c r="E10" s="258"/>
      <c r="F10" s="258"/>
      <c r="G10" s="258"/>
      <c r="H10" s="48"/>
      <c r="I10" s="47"/>
      <c r="J10" s="48"/>
      <c r="K10" s="55"/>
      <c r="L10" s="48"/>
      <c r="M10" s="55"/>
      <c r="N10" s="48"/>
      <c r="O10" s="55"/>
    </row>
    <row r="11" spans="1:15" ht="15" customHeight="1" x14ac:dyDescent="0.3">
      <c r="A11" s="255" t="s">
        <v>32</v>
      </c>
      <c r="B11" s="255"/>
      <c r="C11" s="67" t="s">
        <v>5</v>
      </c>
      <c r="E11" s="48"/>
      <c r="F11" s="47"/>
      <c r="G11" s="48"/>
      <c r="H11" s="48"/>
      <c r="I11" s="47"/>
      <c r="J11" s="48"/>
      <c r="K11" s="55"/>
      <c r="L11" s="48"/>
      <c r="M11" s="55"/>
      <c r="N11" s="48"/>
      <c r="O11" s="55"/>
    </row>
    <row r="12" spans="1:15" ht="15" customHeight="1" x14ac:dyDescent="0.3">
      <c r="A12" s="255" t="s">
        <v>33</v>
      </c>
      <c r="B12" s="255"/>
      <c r="C12" s="67" t="s">
        <v>7</v>
      </c>
      <c r="E12" s="48"/>
      <c r="F12" s="47"/>
      <c r="G12" s="48"/>
      <c r="H12" s="48"/>
      <c r="I12" s="47"/>
      <c r="J12" s="48"/>
      <c r="K12" s="55"/>
      <c r="L12" s="48"/>
      <c r="M12" s="55"/>
      <c r="N12" s="48"/>
      <c r="O12" s="55"/>
    </row>
    <row r="13" spans="1:15" ht="15" customHeight="1" x14ac:dyDescent="0.3">
      <c r="A13" s="255" t="s">
        <v>34</v>
      </c>
      <c r="B13" s="255"/>
      <c r="C13" s="67" t="s">
        <v>9</v>
      </c>
      <c r="E13" s="48"/>
      <c r="F13" s="47"/>
      <c r="G13" s="48"/>
      <c r="H13" s="48"/>
      <c r="I13" s="47"/>
      <c r="J13" s="48"/>
      <c r="K13" s="55"/>
      <c r="L13" s="48"/>
      <c r="M13" s="55"/>
      <c r="N13" s="48"/>
      <c r="O13" s="55"/>
    </row>
    <row r="14" spans="1:15" ht="15" customHeight="1" x14ac:dyDescent="0.3">
      <c r="A14" s="255" t="s">
        <v>35</v>
      </c>
      <c r="B14" s="255"/>
      <c r="C14" s="256" t="s">
        <v>11</v>
      </c>
      <c r="D14" s="256"/>
      <c r="E14" s="256"/>
      <c r="F14" s="256"/>
      <c r="G14" s="256"/>
      <c r="H14" s="48"/>
      <c r="I14" s="47"/>
      <c r="J14" s="48"/>
      <c r="K14" s="55"/>
      <c r="L14" s="48"/>
      <c r="M14" s="55"/>
      <c r="N14" s="48"/>
      <c r="O14" s="55"/>
    </row>
    <row r="15" spans="1:15" ht="15" customHeight="1" x14ac:dyDescent="0.3">
      <c r="A15" s="255" t="s">
        <v>36</v>
      </c>
      <c r="B15" s="255"/>
      <c r="C15" s="68" t="s">
        <v>12</v>
      </c>
      <c r="D15" s="67"/>
      <c r="E15" s="48"/>
      <c r="F15" s="47"/>
      <c r="G15" s="48"/>
      <c r="H15" s="48"/>
      <c r="I15" s="47"/>
      <c r="J15" s="48"/>
      <c r="K15" s="55"/>
      <c r="L15" s="48"/>
      <c r="M15" s="55"/>
      <c r="N15" s="48"/>
      <c r="O15" s="55"/>
    </row>
    <row r="16" spans="1:15" ht="15" customHeight="1" x14ac:dyDescent="0.3">
      <c r="A16" s="255" t="s">
        <v>37</v>
      </c>
      <c r="B16" s="255"/>
      <c r="C16" s="68" t="s">
        <v>38</v>
      </c>
      <c r="D16" s="67"/>
      <c r="E16" s="48"/>
      <c r="F16" s="47"/>
      <c r="G16" s="48"/>
      <c r="H16" s="48"/>
      <c r="I16" s="47"/>
      <c r="J16" s="48"/>
      <c r="K16" s="55"/>
      <c r="L16" s="48"/>
      <c r="M16" s="55"/>
      <c r="N16" s="48"/>
      <c r="O16" s="55"/>
    </row>
    <row r="17" spans="1:15" x14ac:dyDescent="0.3">
      <c r="B17" s="67"/>
      <c r="D17" s="67"/>
      <c r="E17" s="48"/>
      <c r="F17" s="47"/>
      <c r="G17" s="48"/>
      <c r="H17" s="48"/>
      <c r="I17" s="47"/>
      <c r="J17" s="48"/>
      <c r="K17" s="55"/>
      <c r="L17" s="48"/>
      <c r="M17" s="55"/>
      <c r="N17" s="48"/>
      <c r="O17" s="55"/>
    </row>
    <row r="18" spans="1:15" ht="15" customHeight="1" x14ac:dyDescent="0.3">
      <c r="A18" s="259" t="s">
        <v>1</v>
      </c>
      <c r="B18" s="259"/>
      <c r="C18" s="69" t="s">
        <v>39</v>
      </c>
      <c r="D18" s="67"/>
      <c r="E18" s="48"/>
      <c r="F18" s="47"/>
      <c r="G18" s="48"/>
      <c r="H18" s="48"/>
      <c r="I18" s="47"/>
      <c r="J18" s="48"/>
      <c r="K18" s="55"/>
      <c r="L18" s="48"/>
      <c r="M18" s="55"/>
      <c r="N18" s="48"/>
      <c r="O18" s="55"/>
    </row>
    <row r="19" spans="1:15" ht="15.75" customHeight="1" x14ac:dyDescent="0.3">
      <c r="A19" s="70"/>
      <c r="B19" s="67"/>
      <c r="D19" s="67"/>
      <c r="E19" s="48"/>
      <c r="F19" s="47"/>
      <c r="G19" s="48"/>
      <c r="H19" s="48"/>
      <c r="I19" s="47"/>
      <c r="J19" s="48"/>
      <c r="K19" s="55"/>
      <c r="L19" s="48"/>
      <c r="M19" s="55"/>
      <c r="N19" s="48"/>
      <c r="O19" s="55"/>
    </row>
    <row r="20" spans="1:15" ht="15.75" customHeight="1" x14ac:dyDescent="0.3">
      <c r="A20" s="71" t="s">
        <v>40</v>
      </c>
      <c r="B20" s="72" t="s">
        <v>41</v>
      </c>
      <c r="C20" s="73" t="s">
        <v>42</v>
      </c>
      <c r="D20" s="71" t="s">
        <v>43</v>
      </c>
      <c r="E20" s="74" t="s">
        <v>44</v>
      </c>
      <c r="G20" s="48"/>
      <c r="H20" s="56"/>
      <c r="I20" s="47"/>
      <c r="J20" s="48"/>
      <c r="K20" s="55"/>
      <c r="L20" s="56"/>
      <c r="M20" s="55"/>
      <c r="N20" s="56"/>
      <c r="O20" s="55"/>
    </row>
    <row r="21" spans="1:15" ht="15" x14ac:dyDescent="0.3">
      <c r="A21" s="75">
        <v>1</v>
      </c>
      <c r="B21" s="76">
        <v>13410.31</v>
      </c>
      <c r="C21" s="77">
        <v>13359.67</v>
      </c>
      <c r="D21" s="78">
        <f t="shared" ref="D21:D40" si="0">B21-C21</f>
        <v>50.639999999999418</v>
      </c>
      <c r="E21" s="79">
        <f t="shared" ref="E21:E40" si="1">(D21-$D$43)/$D$43</f>
        <v>8.8754744045606813E-3</v>
      </c>
      <c r="G21" s="48"/>
      <c r="H21" s="56"/>
      <c r="I21" s="47"/>
      <c r="J21" s="48"/>
      <c r="K21" s="55"/>
      <c r="L21" s="56"/>
      <c r="M21" s="55"/>
      <c r="N21" s="56"/>
      <c r="O21" s="55"/>
    </row>
    <row r="22" spans="1:15" ht="15" x14ac:dyDescent="0.3">
      <c r="A22" s="80">
        <v>2</v>
      </c>
      <c r="B22" s="81">
        <v>13437.6</v>
      </c>
      <c r="C22" s="82">
        <v>13387.03</v>
      </c>
      <c r="D22" s="83">
        <f t="shared" si="0"/>
        <v>50.569999999999709</v>
      </c>
      <c r="E22" s="79">
        <f t="shared" si="1"/>
        <v>7.4808993017165572E-3</v>
      </c>
      <c r="G22" s="48"/>
      <c r="H22" s="56"/>
      <c r="I22" s="47"/>
      <c r="J22" s="48"/>
      <c r="K22" s="55"/>
      <c r="L22" s="56"/>
      <c r="M22" s="55"/>
      <c r="N22" s="56"/>
      <c r="O22" s="55"/>
    </row>
    <row r="23" spans="1:15" ht="15" x14ac:dyDescent="0.3">
      <c r="A23" s="80">
        <v>3</v>
      </c>
      <c r="B23" s="81">
        <v>13410.31</v>
      </c>
      <c r="C23" s="82">
        <v>13359.9</v>
      </c>
      <c r="D23" s="83">
        <f t="shared" si="0"/>
        <v>50.409999999999854</v>
      </c>
      <c r="E23" s="79">
        <f t="shared" si="1"/>
        <v>4.2932990666339202E-3</v>
      </c>
      <c r="G23" s="48"/>
      <c r="H23" s="56"/>
      <c r="I23" s="47"/>
      <c r="J23" s="48"/>
      <c r="K23" s="55"/>
      <c r="L23" s="56"/>
      <c r="M23" s="55"/>
      <c r="N23" s="56"/>
      <c r="O23" s="55"/>
    </row>
    <row r="24" spans="1:15" ht="15" x14ac:dyDescent="0.3">
      <c r="A24" s="80">
        <v>4</v>
      </c>
      <c r="B24" s="81">
        <v>13556.92</v>
      </c>
      <c r="C24" s="82">
        <v>13506.75</v>
      </c>
      <c r="D24" s="83">
        <f t="shared" si="0"/>
        <v>50.170000000000073</v>
      </c>
      <c r="E24" s="79">
        <f t="shared" si="1"/>
        <v>-4.8810128599003586E-4</v>
      </c>
      <c r="G24" s="48"/>
      <c r="H24" s="56"/>
      <c r="I24" s="47"/>
      <c r="J24" s="48"/>
      <c r="K24" s="55"/>
      <c r="L24" s="56"/>
      <c r="M24" s="55"/>
      <c r="N24" s="56"/>
      <c r="O24" s="55"/>
    </row>
    <row r="25" spans="1:15" ht="15" x14ac:dyDescent="0.3">
      <c r="A25" s="80">
        <v>5</v>
      </c>
      <c r="B25" s="81">
        <v>13478.51</v>
      </c>
      <c r="C25" s="82">
        <v>13427.94</v>
      </c>
      <c r="D25" s="83">
        <f t="shared" si="0"/>
        <v>50.569999999999709</v>
      </c>
      <c r="E25" s="79">
        <f t="shared" si="1"/>
        <v>7.4808993017165572E-3</v>
      </c>
      <c r="G25" s="48"/>
      <c r="H25" s="56"/>
      <c r="I25" s="47"/>
      <c r="J25" s="48"/>
      <c r="K25" s="55"/>
      <c r="L25" s="56"/>
      <c r="M25" s="55"/>
      <c r="N25" s="56"/>
      <c r="O25" s="55"/>
    </row>
    <row r="26" spans="1:15" ht="15" x14ac:dyDescent="0.3">
      <c r="A26" s="80">
        <v>6</v>
      </c>
      <c r="B26" s="81">
        <v>13509.9</v>
      </c>
      <c r="C26" s="82">
        <v>13460.16</v>
      </c>
      <c r="D26" s="83">
        <f t="shared" si="0"/>
        <v>49.739999999999782</v>
      </c>
      <c r="E26" s="79">
        <f t="shared" si="1"/>
        <v>-9.054776917788214E-3</v>
      </c>
      <c r="G26" s="48"/>
      <c r="H26" s="56"/>
      <c r="I26" s="47"/>
      <c r="J26" s="48"/>
      <c r="K26" s="55"/>
      <c r="L26" s="56"/>
      <c r="M26" s="55"/>
      <c r="N26" s="56"/>
      <c r="O26" s="55"/>
    </row>
    <row r="27" spans="1:15" ht="15" x14ac:dyDescent="0.3">
      <c r="A27" s="80">
        <v>7</v>
      </c>
      <c r="B27" s="81">
        <v>13577.21</v>
      </c>
      <c r="C27" s="82">
        <v>13526.61</v>
      </c>
      <c r="D27" s="83">
        <f t="shared" si="0"/>
        <v>50.599999999998545</v>
      </c>
      <c r="E27" s="79">
        <f t="shared" si="1"/>
        <v>8.0785743457719023E-3</v>
      </c>
      <c r="G27" s="48"/>
      <c r="H27" s="56"/>
      <c r="I27" s="47"/>
      <c r="J27" s="48"/>
      <c r="K27" s="55"/>
      <c r="L27" s="56"/>
      <c r="M27" s="55"/>
      <c r="N27" s="56"/>
      <c r="O27" s="55"/>
    </row>
    <row r="28" spans="1:15" ht="15" x14ac:dyDescent="0.3">
      <c r="A28" s="80">
        <v>8</v>
      </c>
      <c r="B28" s="81">
        <v>13587.31</v>
      </c>
      <c r="C28" s="82">
        <v>13537.17</v>
      </c>
      <c r="D28" s="83">
        <f t="shared" si="0"/>
        <v>50.139999999999418</v>
      </c>
      <c r="E28" s="79">
        <f t="shared" si="1"/>
        <v>-1.0857763300816199E-3</v>
      </c>
      <c r="G28" s="48"/>
      <c r="H28" s="56"/>
      <c r="I28" s="47"/>
      <c r="J28" s="48"/>
      <c r="K28" s="55"/>
      <c r="L28" s="56"/>
      <c r="M28" s="55"/>
      <c r="N28" s="56"/>
      <c r="O28" s="55"/>
    </row>
    <row r="29" spans="1:15" ht="15" x14ac:dyDescent="0.3">
      <c r="A29" s="80">
        <v>9</v>
      </c>
      <c r="B29" s="81">
        <v>13384.92</v>
      </c>
      <c r="C29" s="82">
        <v>13334.44</v>
      </c>
      <c r="D29" s="83">
        <f t="shared" si="0"/>
        <v>50.479999999999563</v>
      </c>
      <c r="E29" s="79">
        <f t="shared" si="1"/>
        <v>5.6878741694780443E-3</v>
      </c>
      <c r="G29" s="48"/>
      <c r="H29" s="56"/>
      <c r="I29" s="47"/>
      <c r="J29" s="48"/>
      <c r="K29" s="55"/>
      <c r="L29" s="56"/>
      <c r="M29" s="55"/>
      <c r="N29" s="56"/>
      <c r="O29" s="55"/>
    </row>
    <row r="30" spans="1:15" ht="15" x14ac:dyDescent="0.3">
      <c r="A30" s="80">
        <v>10</v>
      </c>
      <c r="B30" s="84">
        <v>13596.53</v>
      </c>
      <c r="C30" s="82">
        <v>13547.17</v>
      </c>
      <c r="D30" s="83">
        <f t="shared" si="0"/>
        <v>49.360000000000582</v>
      </c>
      <c r="E30" s="79">
        <f t="shared" si="1"/>
        <v>-1.6625327476100418E-2</v>
      </c>
      <c r="G30" s="48"/>
      <c r="H30" s="56"/>
      <c r="I30" s="47"/>
      <c r="J30" s="48"/>
      <c r="K30" s="55"/>
      <c r="L30" s="56"/>
      <c r="M30" s="55"/>
      <c r="N30" s="56"/>
      <c r="O30" s="55"/>
    </row>
    <row r="31" spans="1:15" ht="15" x14ac:dyDescent="0.3">
      <c r="A31" s="80">
        <v>11</v>
      </c>
      <c r="B31" s="84">
        <v>13413.63</v>
      </c>
      <c r="C31" s="82">
        <v>13362.96</v>
      </c>
      <c r="D31" s="83">
        <f t="shared" si="0"/>
        <v>50.670000000000073</v>
      </c>
      <c r="E31" s="79">
        <f t="shared" si="1"/>
        <v>9.4731494486522648E-3</v>
      </c>
      <c r="G31" s="49"/>
      <c r="H31" s="49"/>
      <c r="I31" s="49"/>
      <c r="J31" s="49"/>
      <c r="K31" s="55"/>
      <c r="L31" s="49"/>
      <c r="M31" s="50"/>
      <c r="N31" s="49"/>
      <c r="O31" s="50"/>
    </row>
    <row r="32" spans="1:15" ht="15" x14ac:dyDescent="0.3">
      <c r="A32" s="80">
        <v>12</v>
      </c>
      <c r="B32" s="84">
        <v>13461.23</v>
      </c>
      <c r="C32" s="82">
        <v>13410.02</v>
      </c>
      <c r="D32" s="83">
        <f t="shared" si="0"/>
        <v>51.209999999999127</v>
      </c>
      <c r="E32" s="79">
        <f t="shared" si="1"/>
        <v>2.0231300242047105E-2</v>
      </c>
      <c r="G32" s="49"/>
      <c r="H32" s="49"/>
      <c r="I32" s="49"/>
      <c r="J32" s="49"/>
      <c r="K32" s="55"/>
      <c r="L32" s="49"/>
      <c r="M32" s="49"/>
      <c r="N32" s="49"/>
      <c r="O32" s="49"/>
    </row>
    <row r="33" spans="1:15" ht="15" x14ac:dyDescent="0.3">
      <c r="A33" s="80">
        <v>13</v>
      </c>
      <c r="B33" s="84">
        <v>13433.84</v>
      </c>
      <c r="C33" s="82">
        <v>13382.99</v>
      </c>
      <c r="D33" s="83">
        <f t="shared" si="0"/>
        <v>50.850000000000364</v>
      </c>
      <c r="E33" s="79">
        <f t="shared" si="1"/>
        <v>1.3059199713129292E-2</v>
      </c>
      <c r="G33" s="51"/>
      <c r="H33" s="51"/>
      <c r="I33" s="51"/>
      <c r="J33" s="51"/>
      <c r="K33" s="57"/>
      <c r="L33" s="51"/>
      <c r="M33" s="51"/>
      <c r="N33" s="52"/>
      <c r="O33" s="51"/>
    </row>
    <row r="34" spans="1:15" ht="15" x14ac:dyDescent="0.3">
      <c r="A34" s="80">
        <v>14</v>
      </c>
      <c r="B34" s="84">
        <v>13461.84</v>
      </c>
      <c r="C34" s="82">
        <v>13411.2</v>
      </c>
      <c r="D34" s="83">
        <f t="shared" si="0"/>
        <v>50.639999999999418</v>
      </c>
      <c r="E34" s="79">
        <f t="shared" si="1"/>
        <v>8.8754744045606813E-3</v>
      </c>
      <c r="G34" s="53"/>
      <c r="H34" s="58"/>
      <c r="I34" s="58"/>
      <c r="J34" s="53"/>
      <c r="K34" s="59"/>
      <c r="L34" s="54"/>
      <c r="M34" s="58"/>
      <c r="N34" s="54"/>
      <c r="O34" s="58"/>
    </row>
    <row r="35" spans="1:15" ht="15" x14ac:dyDescent="0.3">
      <c r="A35" s="80">
        <v>15</v>
      </c>
      <c r="B35" s="84">
        <v>13442.26</v>
      </c>
      <c r="C35" s="82">
        <v>13391.41</v>
      </c>
      <c r="D35" s="83">
        <f t="shared" si="0"/>
        <v>50.850000000000364</v>
      </c>
      <c r="E35" s="79">
        <f t="shared" si="1"/>
        <v>1.3059199713129292E-2</v>
      </c>
      <c r="G35" s="53"/>
      <c r="J35" s="53"/>
      <c r="K35" s="59"/>
      <c r="L35" s="54"/>
      <c r="N35" s="54"/>
    </row>
    <row r="36" spans="1:15" ht="15" x14ac:dyDescent="0.3">
      <c r="A36" s="80">
        <v>16</v>
      </c>
      <c r="B36" s="84">
        <v>13486.71</v>
      </c>
      <c r="C36" s="82">
        <v>13442.58</v>
      </c>
      <c r="D36" s="83">
        <f t="shared" si="0"/>
        <v>44.1299999999992</v>
      </c>
      <c r="E36" s="79">
        <f t="shared" si="1"/>
        <v>-0.12082001016048644</v>
      </c>
      <c r="G36" s="60"/>
      <c r="H36" s="60"/>
    </row>
    <row r="37" spans="1:15" ht="15" x14ac:dyDescent="0.3">
      <c r="A37" s="80">
        <v>17</v>
      </c>
      <c r="B37" s="84">
        <v>13508.39</v>
      </c>
      <c r="C37" s="82">
        <v>13457.45</v>
      </c>
      <c r="D37" s="83">
        <f t="shared" si="0"/>
        <v>50.93999999999869</v>
      </c>
      <c r="E37" s="79">
        <f t="shared" si="1"/>
        <v>1.4852224845331566E-2</v>
      </c>
    </row>
    <row r="38" spans="1:15" ht="15" x14ac:dyDescent="0.3">
      <c r="A38" s="80">
        <v>18</v>
      </c>
      <c r="B38" s="84">
        <v>13581.14</v>
      </c>
      <c r="C38" s="82">
        <v>13530.4</v>
      </c>
      <c r="D38" s="83">
        <f t="shared" si="0"/>
        <v>50.739999999999782</v>
      </c>
      <c r="E38" s="79">
        <f t="shared" si="1"/>
        <v>1.0867724551496389E-2</v>
      </c>
    </row>
    <row r="39" spans="1:15" ht="15" x14ac:dyDescent="0.3">
      <c r="A39" s="80">
        <v>19</v>
      </c>
      <c r="B39" s="84">
        <v>13578.92</v>
      </c>
      <c r="C39" s="82">
        <v>13527.66</v>
      </c>
      <c r="D39" s="83">
        <f t="shared" si="0"/>
        <v>51.260000000000218</v>
      </c>
      <c r="E39" s="79">
        <f t="shared" si="1"/>
        <v>2.122742531553308E-2</v>
      </c>
    </row>
    <row r="40" spans="1:15" ht="14.25" customHeight="1" x14ac:dyDescent="0.3">
      <c r="A40" s="85">
        <v>20</v>
      </c>
      <c r="B40" s="86">
        <v>13491.19</v>
      </c>
      <c r="C40" s="87">
        <v>13441.27</v>
      </c>
      <c r="D40" s="88">
        <f t="shared" si="0"/>
        <v>49.920000000000073</v>
      </c>
      <c r="E40" s="89">
        <f t="shared" si="1"/>
        <v>-5.4687266533111865E-3</v>
      </c>
    </row>
    <row r="41" spans="1:15" ht="14.25" customHeight="1" x14ac:dyDescent="0.3">
      <c r="B41" s="67"/>
      <c r="D41" s="55"/>
      <c r="G41" s="48"/>
    </row>
    <row r="42" spans="1:15" x14ac:dyDescent="0.3">
      <c r="A42" s="90" t="s">
        <v>45</v>
      </c>
      <c r="B42" s="91">
        <f>SUM(B21:B40)</f>
        <v>269808.67</v>
      </c>
      <c r="C42" s="92">
        <f>SUM(C21:C40)</f>
        <v>268804.77999999997</v>
      </c>
      <c r="D42" s="93">
        <f>SUM(D21:D40)</f>
        <v>1003.889999999994</v>
      </c>
    </row>
    <row r="43" spans="1:15" ht="15.75" customHeight="1" x14ac:dyDescent="0.3">
      <c r="A43" s="94" t="s">
        <v>46</v>
      </c>
      <c r="B43" s="95">
        <f>AVERAGE(B21:B40)</f>
        <v>13490.433499999999</v>
      </c>
      <c r="C43" s="96">
        <f>AVERAGE(C21:C40)</f>
        <v>13440.238999999998</v>
      </c>
      <c r="D43" s="97">
        <f>AVERAGE(D21:D40)</f>
        <v>50.194499999999699</v>
      </c>
    </row>
    <row r="44" spans="1:15" x14ac:dyDescent="0.3">
      <c r="A44" s="61"/>
      <c r="B44" s="98"/>
      <c r="C44" s="98"/>
      <c r="D44" s="67"/>
    </row>
    <row r="45" spans="1:15" ht="14.25" customHeight="1" x14ac:dyDescent="0.3">
      <c r="A45" s="61"/>
      <c r="B45" s="61"/>
      <c r="C45" s="61"/>
      <c r="D45" s="67"/>
    </row>
    <row r="46" spans="1:15" ht="30.75" customHeight="1" x14ac:dyDescent="0.3">
      <c r="B46" s="99" t="s">
        <v>46</v>
      </c>
      <c r="C46" s="100" t="s">
        <v>47</v>
      </c>
    </row>
    <row r="47" spans="1:15" ht="15.75" customHeight="1" x14ac:dyDescent="0.3">
      <c r="B47" s="260">
        <f>D43</f>
        <v>50.194499999999699</v>
      </c>
      <c r="C47" s="101">
        <f>-(IF(D43&gt;300, 7.5%, 10%))</f>
        <v>-0.1</v>
      </c>
      <c r="D47" s="102">
        <f>IF(D43&lt;300, D43*0.9, D43*0.925)</f>
        <v>45.175049999999729</v>
      </c>
    </row>
    <row r="48" spans="1:15" ht="15.75" customHeight="1" x14ac:dyDescent="0.3">
      <c r="B48" s="261"/>
      <c r="C48" s="103">
        <f>+(IF(D43&gt;300, 7.5%, 10%))</f>
        <v>0.1</v>
      </c>
      <c r="D48" s="102">
        <f>IF(D43&lt;300, D43*1.1, D43*1.075)</f>
        <v>55.213949999999677</v>
      </c>
    </row>
    <row r="49" spans="1:7" ht="14.25" customHeight="1" x14ac:dyDescent="0.3">
      <c r="A49" s="104"/>
      <c r="D49" s="105"/>
    </row>
    <row r="50" spans="1:7" ht="15" customHeight="1" x14ac:dyDescent="0.3">
      <c r="B50" s="262" t="s">
        <v>25</v>
      </c>
      <c r="C50" s="262"/>
      <c r="D50" s="67"/>
      <c r="E50" s="106" t="s">
        <v>26</v>
      </c>
      <c r="F50" s="107"/>
      <c r="G50" s="106" t="s">
        <v>27</v>
      </c>
    </row>
    <row r="51" spans="1:7" ht="15" customHeight="1" x14ac:dyDescent="0.3">
      <c r="A51" s="108" t="s">
        <v>28</v>
      </c>
      <c r="B51" s="109"/>
      <c r="C51" s="109"/>
      <c r="D51" s="67"/>
      <c r="E51" s="109"/>
      <c r="F51" s="61"/>
      <c r="G51" s="110"/>
    </row>
    <row r="52" spans="1:7" ht="15" customHeight="1" x14ac:dyDescent="0.3">
      <c r="A52" s="108" t="s">
        <v>29</v>
      </c>
      <c r="B52" s="111"/>
      <c r="C52" s="111"/>
      <c r="D52" s="67"/>
      <c r="E52" s="111"/>
      <c r="F52" s="61"/>
      <c r="G52" s="112"/>
    </row>
  </sheetData>
  <sheetProtection password="F258" sheet="1" formatColumns="0" formatRows="0" insertColumns="0" insertHyperlinks="0" deleteColumns="0" deleteRows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1" priority="1" operator="notBetween">
      <formula>IF(+$D$43&lt;300, -10.5%, -7.5%)</formula>
      <formula>IF(+$D$43&lt;300, 10.5%, 7.5%)</formula>
    </cfRule>
  </conditionalFormatting>
  <conditionalFormatting sqref="E22">
    <cfRule type="cellIs" dxfId="20" priority="2" operator="notBetween">
      <formula>IF(+$D$43&lt;300, -10.5%, -7.5%)</formula>
      <formula>IF(+$D$43&lt;300, 10.5%, 7.5%)</formula>
    </cfRule>
  </conditionalFormatting>
  <conditionalFormatting sqref="E23">
    <cfRule type="cellIs" dxfId="19" priority="3" operator="notBetween">
      <formula>IF(+$D$43&lt;300, -10.5%, -7.5%)</formula>
      <formula>IF(+$D$43&lt;300, 10.5%, 7.5%)</formula>
    </cfRule>
  </conditionalFormatting>
  <conditionalFormatting sqref="E24">
    <cfRule type="cellIs" dxfId="18" priority="4" operator="notBetween">
      <formula>IF(+$D$43&lt;300, -10.5%, -7.5%)</formula>
      <formula>IF(+$D$43&lt;300, 10.5%, 7.5%)</formula>
    </cfRule>
  </conditionalFormatting>
  <conditionalFormatting sqref="E25">
    <cfRule type="cellIs" dxfId="17" priority="5" operator="notBetween">
      <formula>IF(+$D$43&lt;300, -10.5%, -7.5%)</formula>
      <formula>IF(+$D$43&lt;300, 10.5%, 7.5%)</formula>
    </cfRule>
  </conditionalFormatting>
  <conditionalFormatting sqref="E26">
    <cfRule type="cellIs" dxfId="16" priority="6" operator="notBetween">
      <formula>IF(+$D$43&lt;300, -10.5%, -7.5%)</formula>
      <formula>IF(+$D$43&lt;300, 10.5%, 7.5%)</formula>
    </cfRule>
  </conditionalFormatting>
  <conditionalFormatting sqref="E27">
    <cfRule type="cellIs" dxfId="15" priority="7" operator="notBetween">
      <formula>IF(+$D$43&lt;300, -10.5%, -7.5%)</formula>
      <formula>IF(+$D$43&lt;300, 10.5%, 7.5%)</formula>
    </cfRule>
  </conditionalFormatting>
  <conditionalFormatting sqref="E28">
    <cfRule type="cellIs" dxfId="14" priority="8" operator="notBetween">
      <formula>IF(+$D$43&lt;300, -10.5%, -7.5%)</formula>
      <formula>IF(+$D$43&lt;300, 10.5%, 7.5%)</formula>
    </cfRule>
  </conditionalFormatting>
  <conditionalFormatting sqref="E29">
    <cfRule type="cellIs" dxfId="13" priority="9" operator="notBetween">
      <formula>IF(+$D$43&lt;300, -10.5%, -7.5%)</formula>
      <formula>IF(+$D$43&lt;300, 10.5%, 7.5%)</formula>
    </cfRule>
  </conditionalFormatting>
  <conditionalFormatting sqref="E30">
    <cfRule type="cellIs" dxfId="12" priority="10" operator="notBetween">
      <formula>IF(+$D$43&lt;300, -10.5%, -7.5%)</formula>
      <formula>IF(+$D$43&lt;300, 10.5%, 7.5%)</formula>
    </cfRule>
  </conditionalFormatting>
  <conditionalFormatting sqref="E31">
    <cfRule type="cellIs" dxfId="11" priority="11" operator="notBetween">
      <formula>IF(+$D$43&lt;300, -10.5%, -7.5%)</formula>
      <formula>IF(+$D$43&lt;300, 10.5%, 7.5%)</formula>
    </cfRule>
  </conditionalFormatting>
  <conditionalFormatting sqref="E32">
    <cfRule type="cellIs" dxfId="10" priority="12" operator="notBetween">
      <formula>IF(+$D$43&lt;300, -10.5%, -7.5%)</formula>
      <formula>IF(+$D$43&lt;300, 10.5%, 7.5%)</formula>
    </cfRule>
  </conditionalFormatting>
  <conditionalFormatting sqref="E33">
    <cfRule type="cellIs" dxfId="9" priority="13" operator="notBetween">
      <formula>IF(+$D$43&lt;300, -10.5%, -7.5%)</formula>
      <formula>IF(+$D$43&lt;300, 10.5%, 7.5%)</formula>
    </cfRule>
  </conditionalFormatting>
  <conditionalFormatting sqref="E34">
    <cfRule type="cellIs" dxfId="8" priority="14" operator="notBetween">
      <formula>IF(+$D$43&lt;300, -10.5%, -7.5%)</formula>
      <formula>IF(+$D$43&lt;300, 10.5%, 7.5%)</formula>
    </cfRule>
  </conditionalFormatting>
  <conditionalFormatting sqref="E35">
    <cfRule type="cellIs" dxfId="7" priority="15" operator="notBetween">
      <formula>IF(+$D$43&lt;300, -10.5%, -7.5%)</formula>
      <formula>IF(+$D$43&lt;300, 10.5%, 7.5%)</formula>
    </cfRule>
  </conditionalFormatting>
  <conditionalFormatting sqref="E36">
    <cfRule type="cellIs" dxfId="6" priority="16" operator="notBetween">
      <formula>IF(+$D$43&lt;300, -10.5%, -7.5%)</formula>
      <formula>IF(+$D$43&lt;300, 10.5%, 7.5%)</formula>
    </cfRule>
  </conditionalFormatting>
  <conditionalFormatting sqref="E37">
    <cfRule type="cellIs" dxfId="5" priority="17" operator="notBetween">
      <formula>IF(+$D$43&lt;300, -10.5%, -7.5%)</formula>
      <formula>IF(+$D$43&lt;300, 10.5%, 7.5%)</formula>
    </cfRule>
  </conditionalFormatting>
  <conditionalFormatting sqref="E38">
    <cfRule type="cellIs" dxfId="4" priority="18" operator="notBetween">
      <formula>IF(+$D$43&lt;300, -10.5%, -7.5%)</formula>
      <formula>IF(+$D$43&lt;300, 10.5%, 7.5%)</formula>
    </cfRule>
  </conditionalFormatting>
  <conditionalFormatting sqref="E39">
    <cfRule type="cellIs" dxfId="3" priority="19" operator="notBetween">
      <formula>IF(+$D$43&lt;300, -10.5%, -7.5%)</formula>
      <formula>IF(+$D$43&lt;300, 10.5%, 7.5%)</formula>
    </cfRule>
  </conditionalFormatting>
  <conditionalFormatting sqref="E40">
    <cfRule type="cellIs" dxfId="2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tabSelected="1" view="pageBreakPreview" topLeftCell="A56" zoomScale="60" zoomScaleNormal="78" workbookViewId="0">
      <selection activeCell="C76" sqref="C76:D76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263" t="s">
        <v>48</v>
      </c>
      <c r="B1" s="263"/>
      <c r="C1" s="263"/>
      <c r="D1" s="263"/>
      <c r="E1" s="263"/>
      <c r="F1" s="263"/>
      <c r="G1" s="263"/>
      <c r="H1" s="263"/>
    </row>
    <row r="2" spans="1:8" x14ac:dyDescent="0.2">
      <c r="A2" s="263"/>
      <c r="B2" s="263"/>
      <c r="C2" s="263"/>
      <c r="D2" s="263"/>
      <c r="E2" s="263"/>
      <c r="F2" s="263"/>
      <c r="G2" s="263"/>
      <c r="H2" s="263"/>
    </row>
    <row r="3" spans="1:8" x14ac:dyDescent="0.2">
      <c r="A3" s="263"/>
      <c r="B3" s="263"/>
      <c r="C3" s="263"/>
      <c r="D3" s="263"/>
      <c r="E3" s="263"/>
      <c r="F3" s="263"/>
      <c r="G3" s="263"/>
      <c r="H3" s="263"/>
    </row>
    <row r="4" spans="1:8" x14ac:dyDescent="0.2">
      <c r="A4" s="263"/>
      <c r="B4" s="263"/>
      <c r="C4" s="263"/>
      <c r="D4" s="263"/>
      <c r="E4" s="263"/>
      <c r="F4" s="263"/>
      <c r="G4" s="263"/>
      <c r="H4" s="263"/>
    </row>
    <row r="5" spans="1:8" x14ac:dyDescent="0.2">
      <c r="A5" s="263"/>
      <c r="B5" s="263"/>
      <c r="C5" s="263"/>
      <c r="D5" s="263"/>
      <c r="E5" s="263"/>
      <c r="F5" s="263"/>
      <c r="G5" s="263"/>
      <c r="H5" s="263"/>
    </row>
    <row r="6" spans="1:8" x14ac:dyDescent="0.2">
      <c r="A6" s="263"/>
      <c r="B6" s="263"/>
      <c r="C6" s="263"/>
      <c r="D6" s="263"/>
      <c r="E6" s="263"/>
      <c r="F6" s="263"/>
      <c r="G6" s="263"/>
      <c r="H6" s="263"/>
    </row>
    <row r="7" spans="1:8" x14ac:dyDescent="0.2">
      <c r="A7" s="263"/>
      <c r="B7" s="263"/>
      <c r="C7" s="263"/>
      <c r="D7" s="263"/>
      <c r="E7" s="263"/>
      <c r="F7" s="263"/>
      <c r="G7" s="263"/>
      <c r="H7" s="263"/>
    </row>
    <row r="8" spans="1:8" x14ac:dyDescent="0.2">
      <c r="A8" s="264" t="s">
        <v>49</v>
      </c>
      <c r="B8" s="264"/>
      <c r="C8" s="264"/>
      <c r="D8" s="264"/>
      <c r="E8" s="264"/>
      <c r="F8" s="264"/>
      <c r="G8" s="264"/>
      <c r="H8" s="264"/>
    </row>
    <row r="9" spans="1:8" x14ac:dyDescent="0.2">
      <c r="A9" s="264"/>
      <c r="B9" s="264"/>
      <c r="C9" s="264"/>
      <c r="D9" s="264"/>
      <c r="E9" s="264"/>
      <c r="F9" s="264"/>
      <c r="G9" s="264"/>
      <c r="H9" s="264"/>
    </row>
    <row r="10" spans="1:8" x14ac:dyDescent="0.2">
      <c r="A10" s="264"/>
      <c r="B10" s="264"/>
      <c r="C10" s="264"/>
      <c r="D10" s="264"/>
      <c r="E10" s="264"/>
      <c r="F10" s="264"/>
      <c r="G10" s="264"/>
      <c r="H10" s="264"/>
    </row>
    <row r="11" spans="1:8" x14ac:dyDescent="0.2">
      <c r="A11" s="264"/>
      <c r="B11" s="264"/>
      <c r="C11" s="264"/>
      <c r="D11" s="264"/>
      <c r="E11" s="264"/>
      <c r="F11" s="264"/>
      <c r="G11" s="264"/>
      <c r="H11" s="264"/>
    </row>
    <row r="12" spans="1:8" x14ac:dyDescent="0.2">
      <c r="A12" s="264"/>
      <c r="B12" s="264"/>
      <c r="C12" s="264"/>
      <c r="D12" s="264"/>
      <c r="E12" s="264"/>
      <c r="F12" s="264"/>
      <c r="G12" s="264"/>
      <c r="H12" s="264"/>
    </row>
    <row r="13" spans="1:8" x14ac:dyDescent="0.2">
      <c r="A13" s="264"/>
      <c r="B13" s="264"/>
      <c r="C13" s="264"/>
      <c r="D13" s="264"/>
      <c r="E13" s="264"/>
      <c r="F13" s="264"/>
      <c r="G13" s="264"/>
      <c r="H13" s="264"/>
    </row>
    <row r="14" spans="1:8" x14ac:dyDescent="0.2">
      <c r="A14" s="264"/>
      <c r="B14" s="264"/>
      <c r="C14" s="264"/>
      <c r="D14" s="264"/>
      <c r="E14" s="264"/>
      <c r="F14" s="264"/>
      <c r="G14" s="264"/>
      <c r="H14" s="264"/>
    </row>
    <row r="15" spans="1:8" ht="19.5" customHeight="1" x14ac:dyDescent="0.3">
      <c r="A15" s="113"/>
      <c r="B15" s="113"/>
      <c r="C15" s="113"/>
      <c r="D15" s="113"/>
      <c r="E15" s="113"/>
      <c r="F15" s="113"/>
      <c r="G15" s="113"/>
      <c r="H15" s="113"/>
    </row>
    <row r="16" spans="1:8" ht="19.5" customHeight="1" x14ac:dyDescent="0.3">
      <c r="A16" s="271" t="s">
        <v>30</v>
      </c>
      <c r="B16" s="272"/>
      <c r="C16" s="272"/>
      <c r="D16" s="272"/>
      <c r="E16" s="272"/>
      <c r="F16" s="272"/>
      <c r="G16" s="272"/>
      <c r="H16" s="273"/>
    </row>
    <row r="17" spans="1:8" ht="18.75" customHeight="1" x14ac:dyDescent="0.3">
      <c r="A17" s="114" t="s">
        <v>50</v>
      </c>
      <c r="B17" s="114"/>
      <c r="C17" s="113"/>
      <c r="D17" s="113"/>
      <c r="E17" s="113"/>
      <c r="F17" s="113"/>
      <c r="G17" s="113"/>
      <c r="H17" s="113"/>
    </row>
    <row r="18" spans="1:8" ht="26.25" customHeight="1" x14ac:dyDescent="0.4">
      <c r="A18" s="115" t="s">
        <v>32</v>
      </c>
      <c r="B18" s="274" t="s">
        <v>5</v>
      </c>
      <c r="C18" s="274"/>
      <c r="D18" s="274"/>
      <c r="E18" s="274"/>
      <c r="F18" s="113"/>
      <c r="G18" s="113"/>
      <c r="H18" s="113"/>
    </row>
    <row r="19" spans="1:8" ht="26.25" customHeight="1" x14ac:dyDescent="0.4">
      <c r="A19" s="115" t="s">
        <v>33</v>
      </c>
      <c r="B19" s="116" t="s">
        <v>7</v>
      </c>
      <c r="C19" s="113">
        <v>8</v>
      </c>
      <c r="D19" s="113"/>
      <c r="E19" s="113"/>
      <c r="F19" s="113"/>
      <c r="G19" s="113"/>
      <c r="H19" s="113"/>
    </row>
    <row r="20" spans="1:8" ht="26.25" customHeight="1" x14ac:dyDescent="0.4">
      <c r="A20" s="115" t="s">
        <v>34</v>
      </c>
      <c r="B20" s="116" t="s">
        <v>9</v>
      </c>
      <c r="C20" s="113"/>
      <c r="D20" s="113"/>
      <c r="E20" s="113"/>
      <c r="F20" s="113"/>
      <c r="G20" s="113"/>
      <c r="H20" s="113"/>
    </row>
    <row r="21" spans="1:8" ht="26.25" customHeight="1" x14ac:dyDescent="0.4">
      <c r="A21" s="115" t="s">
        <v>35</v>
      </c>
      <c r="B21" s="275" t="s">
        <v>11</v>
      </c>
      <c r="C21" s="275"/>
      <c r="D21" s="275"/>
      <c r="E21" s="275"/>
      <c r="F21" s="275"/>
      <c r="G21" s="275"/>
      <c r="H21" s="275"/>
    </row>
    <row r="22" spans="1:8" ht="26.25" customHeight="1" x14ac:dyDescent="0.4">
      <c r="A22" s="115" t="s">
        <v>36</v>
      </c>
      <c r="B22" s="117" t="s">
        <v>12</v>
      </c>
      <c r="C22" s="113"/>
      <c r="D22" s="113"/>
      <c r="E22" s="113"/>
      <c r="F22" s="113"/>
      <c r="G22" s="113"/>
      <c r="H22" s="113"/>
    </row>
    <row r="23" spans="1:8" ht="26.25" customHeight="1" x14ac:dyDescent="0.4">
      <c r="A23" s="115" t="s">
        <v>37</v>
      </c>
      <c r="B23" s="117"/>
      <c r="C23" s="113"/>
      <c r="D23" s="113"/>
      <c r="E23" s="113"/>
      <c r="F23" s="113"/>
      <c r="G23" s="113"/>
      <c r="H23" s="113"/>
    </row>
    <row r="24" spans="1:8" ht="18.75" customHeight="1" x14ac:dyDescent="0.3">
      <c r="A24" s="115"/>
      <c r="B24" s="118"/>
      <c r="C24" s="113"/>
      <c r="D24" s="113"/>
      <c r="E24" s="113"/>
      <c r="F24" s="113"/>
      <c r="G24" s="113"/>
      <c r="H24" s="113"/>
    </row>
    <row r="25" spans="1:8" ht="18.75" customHeight="1" x14ac:dyDescent="0.3">
      <c r="A25" s="119" t="s">
        <v>1</v>
      </c>
      <c r="B25" s="118"/>
      <c r="C25" s="113"/>
      <c r="D25" s="113"/>
      <c r="E25" s="113"/>
      <c r="F25" s="113"/>
      <c r="G25" s="113"/>
      <c r="H25" s="113"/>
    </row>
    <row r="26" spans="1:8" ht="26.25" customHeight="1" x14ac:dyDescent="0.4">
      <c r="A26" s="120" t="s">
        <v>4</v>
      </c>
      <c r="B26" s="274" t="s">
        <v>112</v>
      </c>
      <c r="C26" s="274"/>
      <c r="D26" s="113"/>
      <c r="E26" s="113"/>
      <c r="F26" s="113"/>
      <c r="G26" s="113"/>
      <c r="H26" s="113"/>
    </row>
    <row r="27" spans="1:8" ht="26.25" customHeight="1" x14ac:dyDescent="0.4">
      <c r="A27" s="121" t="s">
        <v>51</v>
      </c>
      <c r="B27" s="275" t="s">
        <v>111</v>
      </c>
      <c r="C27" s="275"/>
      <c r="D27" s="113"/>
      <c r="E27" s="113"/>
      <c r="F27" s="113"/>
      <c r="G27" s="113"/>
      <c r="H27" s="113"/>
    </row>
    <row r="28" spans="1:8" ht="27" customHeight="1" x14ac:dyDescent="0.4">
      <c r="A28" s="121" t="s">
        <v>6</v>
      </c>
      <c r="B28" s="122">
        <v>93.6</v>
      </c>
      <c r="C28" s="113"/>
      <c r="D28" s="113"/>
      <c r="E28" s="113"/>
      <c r="F28" s="113"/>
      <c r="G28" s="113"/>
      <c r="H28" s="113"/>
    </row>
    <row r="29" spans="1:8" ht="27" customHeight="1" x14ac:dyDescent="0.4">
      <c r="A29" s="121" t="s">
        <v>52</v>
      </c>
      <c r="B29" s="123">
        <v>0</v>
      </c>
      <c r="C29" s="276" t="s">
        <v>53</v>
      </c>
      <c r="D29" s="277"/>
      <c r="E29" s="277"/>
      <c r="F29" s="277"/>
      <c r="G29" s="277"/>
      <c r="H29" s="278"/>
    </row>
    <row r="30" spans="1:8" ht="19.5" customHeight="1" x14ac:dyDescent="0.3">
      <c r="A30" s="121" t="s">
        <v>54</v>
      </c>
      <c r="B30" s="124">
        <f>B28-B29</f>
        <v>93.6</v>
      </c>
      <c r="C30" s="125"/>
      <c r="D30" s="125"/>
      <c r="E30" s="125"/>
      <c r="F30" s="125"/>
      <c r="G30" s="125"/>
      <c r="H30" s="126"/>
    </row>
    <row r="31" spans="1:8" ht="27" customHeight="1" x14ac:dyDescent="0.4">
      <c r="A31" s="121" t="s">
        <v>55</v>
      </c>
      <c r="B31" s="127">
        <v>382.4</v>
      </c>
      <c r="C31" s="279" t="s">
        <v>56</v>
      </c>
      <c r="D31" s="280"/>
      <c r="E31" s="280"/>
      <c r="F31" s="280"/>
      <c r="G31" s="280"/>
      <c r="H31" s="281"/>
    </row>
    <row r="32" spans="1:8" ht="27" customHeight="1" x14ac:dyDescent="0.4">
      <c r="A32" s="121" t="s">
        <v>57</v>
      </c>
      <c r="B32" s="127">
        <v>432.4</v>
      </c>
      <c r="C32" s="279" t="s">
        <v>58</v>
      </c>
      <c r="D32" s="280"/>
      <c r="E32" s="280"/>
      <c r="F32" s="280"/>
      <c r="G32" s="280"/>
      <c r="H32" s="281"/>
    </row>
    <row r="33" spans="1:8" ht="18.75" customHeight="1" x14ac:dyDescent="0.3">
      <c r="A33" s="121"/>
      <c r="B33" s="128"/>
      <c r="C33" s="129"/>
      <c r="D33" s="129"/>
      <c r="E33" s="129"/>
      <c r="F33" s="129"/>
      <c r="G33" s="129"/>
      <c r="H33" s="129"/>
    </row>
    <row r="34" spans="1:8" ht="18.75" customHeight="1" x14ac:dyDescent="0.3">
      <c r="A34" s="121" t="s">
        <v>59</v>
      </c>
      <c r="B34" s="130">
        <f>B31/B32</f>
        <v>0.88436632747456057</v>
      </c>
      <c r="C34" s="113" t="s">
        <v>60</v>
      </c>
      <c r="D34" s="113"/>
      <c r="E34" s="113"/>
      <c r="F34" s="113"/>
      <c r="G34" s="113"/>
      <c r="H34" s="131"/>
    </row>
    <row r="35" spans="1:8" ht="19.5" customHeight="1" x14ac:dyDescent="0.3">
      <c r="A35" s="121"/>
      <c r="B35" s="124"/>
      <c r="C35" s="131"/>
      <c r="D35" s="131"/>
      <c r="E35" s="131"/>
      <c r="F35" s="131"/>
      <c r="G35" s="113"/>
      <c r="H35" s="131"/>
    </row>
    <row r="36" spans="1:8" ht="27" customHeight="1" x14ac:dyDescent="0.4">
      <c r="A36" s="132" t="s">
        <v>61</v>
      </c>
      <c r="B36" s="133">
        <v>50</v>
      </c>
      <c r="C36" s="113"/>
      <c r="D36" s="282" t="s">
        <v>62</v>
      </c>
      <c r="E36" s="283"/>
      <c r="F36" s="282" t="s">
        <v>63</v>
      </c>
      <c r="G36" s="284"/>
      <c r="H36" s="131"/>
    </row>
    <row r="37" spans="1:8" ht="26.25" customHeight="1" x14ac:dyDescent="0.4">
      <c r="A37" s="134" t="s">
        <v>64</v>
      </c>
      <c r="B37" s="135">
        <v>1</v>
      </c>
      <c r="C37" s="136" t="s">
        <v>65</v>
      </c>
      <c r="D37" s="137" t="s">
        <v>66</v>
      </c>
      <c r="E37" s="138" t="s">
        <v>67</v>
      </c>
      <c r="F37" s="137" t="s">
        <v>66</v>
      </c>
      <c r="G37" s="139" t="s">
        <v>67</v>
      </c>
      <c r="H37" s="131"/>
    </row>
    <row r="38" spans="1:8" ht="26.25" customHeight="1" x14ac:dyDescent="0.4">
      <c r="A38" s="134" t="s">
        <v>68</v>
      </c>
      <c r="B38" s="135">
        <v>10</v>
      </c>
      <c r="C38" s="140">
        <v>1</v>
      </c>
      <c r="D38" s="141">
        <v>4540266</v>
      </c>
      <c r="E38" s="142">
        <f>IF(ISBLANK(D38),"-",$D$48/$D$45*D38)</f>
        <v>3986160.8241377315</v>
      </c>
      <c r="F38" s="141">
        <v>4362375</v>
      </c>
      <c r="G38" s="143">
        <f>IF(ISBLANK(F38),"-",$D$48/$F$45*F38)</f>
        <v>4075833.4000232164</v>
      </c>
      <c r="H38" s="131"/>
    </row>
    <row r="39" spans="1:8" ht="26.25" customHeight="1" x14ac:dyDescent="0.4">
      <c r="A39" s="134" t="s">
        <v>69</v>
      </c>
      <c r="B39" s="135">
        <v>1</v>
      </c>
      <c r="C39" s="144">
        <v>2</v>
      </c>
      <c r="D39" s="145">
        <v>4536043</v>
      </c>
      <c r="E39" s="146">
        <f>IF(ISBLANK(D39),"-",$D$48/$D$45*D39)</f>
        <v>3982453.2093943809</v>
      </c>
      <c r="F39" s="145">
        <v>4351594</v>
      </c>
      <c r="G39" s="147">
        <f>IF(ISBLANK(F39),"-",$D$48/$F$45*F39)</f>
        <v>4065760.547532165</v>
      </c>
      <c r="H39" s="131"/>
    </row>
    <row r="40" spans="1:8" ht="26.25" customHeight="1" x14ac:dyDescent="0.4">
      <c r="A40" s="134" t="s">
        <v>70</v>
      </c>
      <c r="B40" s="135">
        <v>1</v>
      </c>
      <c r="C40" s="144">
        <v>3</v>
      </c>
      <c r="D40" s="145">
        <v>4533857</v>
      </c>
      <c r="E40" s="146">
        <f>IF(ISBLANK(D40),"-",$D$48/$D$45*D40)</f>
        <v>3980533.9941850593</v>
      </c>
      <c r="F40" s="145">
        <v>4350121</v>
      </c>
      <c r="G40" s="147">
        <f>IF(ISBLANK(F40),"-",$D$48/$F$45*F40)</f>
        <v>4064384.3011988639</v>
      </c>
      <c r="H40" s="113"/>
    </row>
    <row r="41" spans="1:8" ht="26.25" customHeight="1" x14ac:dyDescent="0.4">
      <c r="A41" s="134" t="s">
        <v>71</v>
      </c>
      <c r="B41" s="135">
        <v>1</v>
      </c>
      <c r="C41" s="148">
        <v>4</v>
      </c>
      <c r="D41" s="149"/>
      <c r="E41" s="150" t="str">
        <f>IF(ISBLANK(D41),"-",$D$48/$D$45*D41)</f>
        <v>-</v>
      </c>
      <c r="F41" s="149"/>
      <c r="G41" s="151" t="str">
        <f>IF(ISBLANK(F41),"-",$D$48/$F$45*F41)</f>
        <v>-</v>
      </c>
      <c r="H41" s="113"/>
    </row>
    <row r="42" spans="1:8" ht="27" customHeight="1" x14ac:dyDescent="0.4">
      <c r="A42" s="134" t="s">
        <v>72</v>
      </c>
      <c r="B42" s="135">
        <v>1</v>
      </c>
      <c r="C42" s="152" t="s">
        <v>73</v>
      </c>
      <c r="D42" s="153">
        <f>AVERAGE(D38:D41)</f>
        <v>4536722</v>
      </c>
      <c r="E42" s="154">
        <f>AVERAGE(E38:E41)</f>
        <v>3983049.342572391</v>
      </c>
      <c r="F42" s="153">
        <f>AVERAGE(F38:F41)</f>
        <v>4354696.666666667</v>
      </c>
      <c r="G42" s="155">
        <f>AVERAGE(G38:G41)</f>
        <v>4068659.4162514154</v>
      </c>
      <c r="H42" s="156"/>
    </row>
    <row r="43" spans="1:8" ht="26.25" customHeight="1" x14ac:dyDescent="0.4">
      <c r="A43" s="134" t="s">
        <v>74</v>
      </c>
      <c r="B43" s="135">
        <v>1</v>
      </c>
      <c r="C43" s="157" t="s">
        <v>75</v>
      </c>
      <c r="D43" s="158">
        <v>27.52</v>
      </c>
      <c r="E43" s="159"/>
      <c r="F43" s="158">
        <v>25.86</v>
      </c>
      <c r="G43" s="113"/>
      <c r="H43" s="156"/>
    </row>
    <row r="44" spans="1:8" ht="26.25" customHeight="1" x14ac:dyDescent="0.4">
      <c r="A44" s="134" t="s">
        <v>76</v>
      </c>
      <c r="B44" s="135">
        <v>1</v>
      </c>
      <c r="C44" s="160" t="s">
        <v>77</v>
      </c>
      <c r="D44" s="161">
        <f>D43*$B$34</f>
        <v>24.337761332099905</v>
      </c>
      <c r="E44" s="162"/>
      <c r="F44" s="161">
        <f>F43*$B$34</f>
        <v>22.869713228492135</v>
      </c>
      <c r="G44" s="113"/>
      <c r="H44" s="156"/>
    </row>
    <row r="45" spans="1:8" ht="19.5" customHeight="1" x14ac:dyDescent="0.3">
      <c r="A45" s="134" t="s">
        <v>78</v>
      </c>
      <c r="B45" s="163">
        <f>(B44/B43)*(B42/B41)*(B40/B39)*(B38/B37)*B36</f>
        <v>500</v>
      </c>
      <c r="C45" s="160" t="s">
        <v>79</v>
      </c>
      <c r="D45" s="164">
        <f>D44*$B$30/100</f>
        <v>22.780144606845511</v>
      </c>
      <c r="E45" s="165"/>
      <c r="F45" s="164">
        <f>F44*$B$30/100</f>
        <v>21.406051581868638</v>
      </c>
      <c r="G45" s="113"/>
      <c r="H45" s="156"/>
    </row>
    <row r="46" spans="1:8" ht="19.5" customHeight="1" x14ac:dyDescent="0.3">
      <c r="A46" s="285" t="s">
        <v>80</v>
      </c>
      <c r="B46" s="286"/>
      <c r="C46" s="160" t="s">
        <v>81</v>
      </c>
      <c r="D46" s="161">
        <f>D45/$B$45</f>
        <v>4.556028921369102E-2</v>
      </c>
      <c r="E46" s="165"/>
      <c r="F46" s="166">
        <f>F45/$B$45</f>
        <v>4.2812103163737278E-2</v>
      </c>
      <c r="G46" s="113"/>
      <c r="H46" s="156"/>
    </row>
    <row r="47" spans="1:8" ht="27" customHeight="1" x14ac:dyDescent="0.4">
      <c r="A47" s="287"/>
      <c r="B47" s="288"/>
      <c r="C47" s="167" t="s">
        <v>82</v>
      </c>
      <c r="D47" s="168">
        <v>0.04</v>
      </c>
      <c r="E47" s="113"/>
      <c r="F47" s="169"/>
      <c r="G47" s="113"/>
      <c r="H47" s="156"/>
    </row>
    <row r="48" spans="1:8" ht="18.75" customHeight="1" x14ac:dyDescent="0.3">
      <c r="A48" s="113"/>
      <c r="B48" s="113"/>
      <c r="C48" s="170" t="s">
        <v>83</v>
      </c>
      <c r="D48" s="161">
        <f>D47*$B$45</f>
        <v>20</v>
      </c>
      <c r="E48" s="113"/>
      <c r="F48" s="169"/>
      <c r="G48" s="113"/>
      <c r="H48" s="156"/>
    </row>
    <row r="49" spans="1:8" ht="19.5" customHeight="1" x14ac:dyDescent="0.3">
      <c r="A49" s="113"/>
      <c r="B49" s="113"/>
      <c r="C49" s="171" t="s">
        <v>84</v>
      </c>
      <c r="D49" s="172">
        <f>D48/B34</f>
        <v>22.615062761506277</v>
      </c>
      <c r="E49" s="113"/>
      <c r="F49" s="169"/>
      <c r="G49" s="113"/>
      <c r="H49" s="156"/>
    </row>
    <row r="50" spans="1:8" ht="18.75" customHeight="1" x14ac:dyDescent="0.3">
      <c r="A50" s="113"/>
      <c r="B50" s="113"/>
      <c r="C50" s="132" t="s">
        <v>85</v>
      </c>
      <c r="D50" s="173">
        <f>AVERAGE(E38:E41,G38:G41)</f>
        <v>4025854.3794119027</v>
      </c>
      <c r="E50" s="113"/>
      <c r="F50" s="174"/>
      <c r="G50" s="113"/>
      <c r="H50" s="156"/>
    </row>
    <row r="51" spans="1:8" ht="18.75" customHeight="1" x14ac:dyDescent="0.3">
      <c r="A51" s="113"/>
      <c r="B51" s="113"/>
      <c r="C51" s="167" t="s">
        <v>86</v>
      </c>
      <c r="D51" s="175">
        <f>STDEV(E38:E41,G38:G41)/D50</f>
        <v>1.1697316053201361E-2</v>
      </c>
      <c r="E51" s="113"/>
      <c r="F51" s="174"/>
      <c r="G51" s="113"/>
      <c r="H51" s="156"/>
    </row>
    <row r="52" spans="1:8" ht="19.5" customHeight="1" x14ac:dyDescent="0.3">
      <c r="A52" s="113"/>
      <c r="B52" s="113"/>
      <c r="C52" s="176" t="s">
        <v>20</v>
      </c>
      <c r="D52" s="177">
        <f>COUNT(E38:E41,G38:G41)</f>
        <v>6</v>
      </c>
      <c r="E52" s="113"/>
      <c r="F52" s="174"/>
      <c r="G52" s="113"/>
      <c r="H52" s="113"/>
    </row>
    <row r="53" spans="1:8" ht="18.75" customHeight="1" x14ac:dyDescent="0.3">
      <c r="A53" s="113"/>
      <c r="B53" s="113"/>
      <c r="C53" s="113"/>
      <c r="D53" s="113"/>
      <c r="E53" s="113"/>
      <c r="F53" s="113"/>
      <c r="G53" s="113"/>
      <c r="H53" s="113"/>
    </row>
    <row r="54" spans="1:8" ht="18.75" customHeight="1" x14ac:dyDescent="0.3">
      <c r="A54" s="114" t="s">
        <v>1</v>
      </c>
      <c r="B54" s="178" t="s">
        <v>87</v>
      </c>
      <c r="C54" s="113"/>
      <c r="D54" s="113"/>
      <c r="E54" s="113"/>
      <c r="F54" s="113"/>
      <c r="G54" s="113"/>
      <c r="H54" s="113"/>
    </row>
    <row r="55" spans="1:8" ht="18.75" customHeight="1" x14ac:dyDescent="0.3">
      <c r="A55" s="113" t="s">
        <v>88</v>
      </c>
      <c r="B55" s="179" t="str">
        <f>B21</f>
        <v>Each vial contains Pantaprazole 40mg</v>
      </c>
      <c r="C55" s="113"/>
      <c r="D55" s="113"/>
      <c r="E55" s="113"/>
      <c r="F55" s="113"/>
      <c r="G55" s="113"/>
      <c r="H55" s="113"/>
    </row>
    <row r="56" spans="1:8" ht="26.25" customHeight="1" x14ac:dyDescent="0.4">
      <c r="A56" s="180" t="s">
        <v>89</v>
      </c>
      <c r="B56" s="181">
        <v>40</v>
      </c>
      <c r="C56" s="113" t="str">
        <f>B20</f>
        <v>Pantoprazole 40mg</v>
      </c>
      <c r="D56" s="113"/>
      <c r="E56" s="113"/>
      <c r="F56" s="113"/>
      <c r="G56" s="113"/>
      <c r="H56" s="182"/>
    </row>
    <row r="57" spans="1:8" ht="18.75" customHeight="1" x14ac:dyDescent="0.3">
      <c r="A57" s="179" t="s">
        <v>90</v>
      </c>
      <c r="B57" s="230">
        <f>Uniformity!B47</f>
        <v>50.194499999999699</v>
      </c>
      <c r="C57" s="113"/>
      <c r="D57" s="113"/>
      <c r="E57" s="113"/>
      <c r="F57" s="113"/>
      <c r="G57" s="113"/>
      <c r="H57" s="182"/>
    </row>
    <row r="58" spans="1:8" ht="19.5" customHeight="1" x14ac:dyDescent="0.3">
      <c r="A58" s="113"/>
      <c r="B58" s="113"/>
      <c r="C58" s="113"/>
      <c r="D58" s="113"/>
      <c r="E58" s="113"/>
      <c r="F58" s="113"/>
      <c r="G58" s="113"/>
      <c r="H58" s="182"/>
    </row>
    <row r="59" spans="1:8" ht="27" customHeight="1" x14ac:dyDescent="0.4">
      <c r="A59" s="132" t="s">
        <v>91</v>
      </c>
      <c r="B59" s="133">
        <v>100</v>
      </c>
      <c r="C59" s="113"/>
      <c r="D59" s="183" t="s">
        <v>92</v>
      </c>
      <c r="E59" s="184" t="s">
        <v>65</v>
      </c>
      <c r="F59" s="184" t="s">
        <v>66</v>
      </c>
      <c r="G59" s="184" t="s">
        <v>93</v>
      </c>
      <c r="H59" s="136" t="s">
        <v>94</v>
      </c>
    </row>
    <row r="60" spans="1:8" ht="26.25" customHeight="1" x14ac:dyDescent="0.4">
      <c r="A60" s="134" t="s">
        <v>95</v>
      </c>
      <c r="B60" s="135">
        <v>5</v>
      </c>
      <c r="C60" s="265" t="s">
        <v>96</v>
      </c>
      <c r="D60" s="268">
        <v>43.11</v>
      </c>
      <c r="E60" s="185">
        <v>1</v>
      </c>
      <c r="F60" s="186">
        <v>3475667</v>
      </c>
      <c r="G60" s="187">
        <f>IF(ISBLANK(F60),"-",(F60/$D$50*$D$47*$B$68)*($B$57/$D$60))</f>
        <v>40.208530347762611</v>
      </c>
      <c r="H60" s="188">
        <f t="shared" ref="H60:H71" si="0">IF(ISBLANK(F60),"-",G60/$B$56)</f>
        <v>1.0052132586940652</v>
      </c>
    </row>
    <row r="61" spans="1:8" ht="26.25" customHeight="1" x14ac:dyDescent="0.4">
      <c r="A61" s="134" t="s">
        <v>97</v>
      </c>
      <c r="B61" s="135">
        <v>50</v>
      </c>
      <c r="C61" s="266"/>
      <c r="D61" s="269"/>
      <c r="E61" s="189">
        <v>2</v>
      </c>
      <c r="F61" s="145">
        <v>3466808</v>
      </c>
      <c r="G61" s="190">
        <f>IF(ISBLANK(F61),"-",(F61/$D$50*$D$47*$B$68)*($B$57/$D$60))</f>
        <v>40.106044301098528</v>
      </c>
      <c r="H61" s="191">
        <f t="shared" si="0"/>
        <v>1.0026511075274631</v>
      </c>
    </row>
    <row r="62" spans="1:8" ht="26.25" customHeight="1" x14ac:dyDescent="0.4">
      <c r="A62" s="134" t="s">
        <v>98</v>
      </c>
      <c r="B62" s="135">
        <v>1</v>
      </c>
      <c r="C62" s="266"/>
      <c r="D62" s="269"/>
      <c r="E62" s="189">
        <v>3</v>
      </c>
      <c r="F62" s="145">
        <v>3469578</v>
      </c>
      <c r="G62" s="190">
        <f>IF(ISBLANK(F62),"-",(F62/$D$50*$D$47*$B$68)*($B$57/$D$60))</f>
        <v>40.138089266586682</v>
      </c>
      <c r="H62" s="191">
        <f t="shared" si="0"/>
        <v>1.003452231664667</v>
      </c>
    </row>
    <row r="63" spans="1:8" ht="27" customHeight="1" x14ac:dyDescent="0.4">
      <c r="A63" s="134" t="s">
        <v>99</v>
      </c>
      <c r="B63" s="135">
        <v>1</v>
      </c>
      <c r="C63" s="267"/>
      <c r="D63" s="270"/>
      <c r="E63" s="192">
        <v>4</v>
      </c>
      <c r="F63" s="193"/>
      <c r="G63" s="190" t="str">
        <f>IF(ISBLANK(F63),"-",(F63/$D$50*$D$47*$B$68)*($B$57/$D$60))</f>
        <v>-</v>
      </c>
      <c r="H63" s="191" t="str">
        <f t="shared" si="0"/>
        <v>-</v>
      </c>
    </row>
    <row r="64" spans="1:8" ht="26.25" customHeight="1" x14ac:dyDescent="0.4">
      <c r="A64" s="134" t="s">
        <v>100</v>
      </c>
      <c r="B64" s="135">
        <v>1</v>
      </c>
      <c r="C64" s="265" t="s">
        <v>101</v>
      </c>
      <c r="D64" s="268">
        <v>38.049999999999997</v>
      </c>
      <c r="E64" s="185">
        <v>1</v>
      </c>
      <c r="F64" s="186">
        <v>3029630</v>
      </c>
      <c r="G64" s="194">
        <f>IF(ISBLANK(F64),"-",(F64/$D$50*$D$47*$B$68)*($B$57/$D$64))</f>
        <v>39.709369685690739</v>
      </c>
      <c r="H64" s="195">
        <f t="shared" si="0"/>
        <v>0.99273424214226846</v>
      </c>
    </row>
    <row r="65" spans="1:8" ht="26.25" customHeight="1" x14ac:dyDescent="0.4">
      <c r="A65" s="134" t="s">
        <v>102</v>
      </c>
      <c r="B65" s="135">
        <v>1</v>
      </c>
      <c r="C65" s="266"/>
      <c r="D65" s="269"/>
      <c r="E65" s="189">
        <v>2</v>
      </c>
      <c r="F65" s="145">
        <v>3005994</v>
      </c>
      <c r="G65" s="196">
        <f>IF(ISBLANK(F65),"-",(F65/$D$50*$D$47*$B$68)*($B$57/$D$64))</f>
        <v>39.399572561325385</v>
      </c>
      <c r="H65" s="197">
        <f t="shared" si="0"/>
        <v>0.98498931403313461</v>
      </c>
    </row>
    <row r="66" spans="1:8" ht="26.25" customHeight="1" x14ac:dyDescent="0.4">
      <c r="A66" s="134" t="s">
        <v>103</v>
      </c>
      <c r="B66" s="135">
        <v>1</v>
      </c>
      <c r="C66" s="266"/>
      <c r="D66" s="269"/>
      <c r="E66" s="189">
        <v>3</v>
      </c>
      <c r="F66" s="145">
        <v>3021240</v>
      </c>
      <c r="G66" s="196">
        <f>IF(ISBLANK(F66),"-",(F66/$D$50*$D$47*$B$68)*($B$57/$D$64))</f>
        <v>39.599401930003431</v>
      </c>
      <c r="H66" s="197">
        <f t="shared" si="0"/>
        <v>0.98998504825008582</v>
      </c>
    </row>
    <row r="67" spans="1:8" ht="27" customHeight="1" x14ac:dyDescent="0.4">
      <c r="A67" s="134" t="s">
        <v>104</v>
      </c>
      <c r="B67" s="135">
        <v>1</v>
      </c>
      <c r="C67" s="267"/>
      <c r="D67" s="270"/>
      <c r="E67" s="192">
        <v>4</v>
      </c>
      <c r="F67" s="193"/>
      <c r="G67" s="198" t="str">
        <f>IF(ISBLANK(F67),"-",(F67/$D$50*$D$47*$B$68)*($B$57/$D$64))</f>
        <v>-</v>
      </c>
      <c r="H67" s="199" t="str">
        <f t="shared" si="0"/>
        <v>-</v>
      </c>
    </row>
    <row r="68" spans="1:8" ht="26.25" customHeight="1" x14ac:dyDescent="0.4">
      <c r="A68" s="134" t="s">
        <v>105</v>
      </c>
      <c r="B68" s="200">
        <f>(B67/B66)*(B65/B64)*(B63/B62)*(B61/B60)*B59</f>
        <v>1000</v>
      </c>
      <c r="C68" s="265" t="s">
        <v>106</v>
      </c>
      <c r="D68" s="268">
        <v>37.729999999999997</v>
      </c>
      <c r="E68" s="185">
        <v>1</v>
      </c>
      <c r="F68" s="186">
        <v>2962705</v>
      </c>
      <c r="G68" s="194">
        <f>IF(ISBLANK(F68),"-",(F68/$D$50*$D$47*$B$68)*($B$57/$D$68))</f>
        <v>39.16153147085295</v>
      </c>
      <c r="H68" s="191">
        <f t="shared" si="0"/>
        <v>0.97903828677132376</v>
      </c>
    </row>
    <row r="69" spans="1:8" ht="27" customHeight="1" x14ac:dyDescent="0.4">
      <c r="A69" s="176" t="s">
        <v>107</v>
      </c>
      <c r="B69" s="201">
        <f>(D47*B68)/B56*B57</f>
        <v>50.194499999999699</v>
      </c>
      <c r="C69" s="266"/>
      <c r="D69" s="269"/>
      <c r="E69" s="189">
        <v>2</v>
      </c>
      <c r="F69" s="145">
        <v>2961726</v>
      </c>
      <c r="G69" s="196">
        <f>IF(ISBLANK(F69),"-",(F69/$D$50*$D$47*$B$68)*($B$57/$D$68))</f>
        <v>39.148590884696056</v>
      </c>
      <c r="H69" s="191">
        <f t="shared" si="0"/>
        <v>0.97871477211740143</v>
      </c>
    </row>
    <row r="70" spans="1:8" ht="26.25" customHeight="1" x14ac:dyDescent="0.4">
      <c r="A70" s="285" t="s">
        <v>80</v>
      </c>
      <c r="B70" s="286"/>
      <c r="C70" s="266"/>
      <c r="D70" s="269"/>
      <c r="E70" s="189">
        <v>3</v>
      </c>
      <c r="F70" s="145">
        <v>2955744</v>
      </c>
      <c r="G70" s="196">
        <f>IF(ISBLANK(F70),"-",(F70/$D$50*$D$47*$B$68)*($B$57/$D$68))</f>
        <v>39.069519805645449</v>
      </c>
      <c r="H70" s="191">
        <f t="shared" si="0"/>
        <v>0.97673799514113624</v>
      </c>
    </row>
    <row r="71" spans="1:8" ht="27" customHeight="1" x14ac:dyDescent="0.4">
      <c r="A71" s="287"/>
      <c r="B71" s="288"/>
      <c r="C71" s="290"/>
      <c r="D71" s="270"/>
      <c r="E71" s="192">
        <v>4</v>
      </c>
      <c r="F71" s="193"/>
      <c r="G71" s="198" t="str">
        <f>IF(ISBLANK(F71),"-",(F71/$D$50*$D$47*$B$68)*($B$57/$D$68))</f>
        <v>-</v>
      </c>
      <c r="H71" s="202" t="str">
        <f t="shared" si="0"/>
        <v>-</v>
      </c>
    </row>
    <row r="72" spans="1:8" ht="26.25" customHeight="1" x14ac:dyDescent="0.4">
      <c r="A72" s="203"/>
      <c r="B72" s="203"/>
      <c r="C72" s="203"/>
      <c r="D72" s="203"/>
      <c r="E72" s="203"/>
      <c r="F72" s="204"/>
      <c r="G72" s="205" t="s">
        <v>73</v>
      </c>
      <c r="H72" s="206">
        <f>AVERAGE(H60:H71)</f>
        <v>0.99039069514906053</v>
      </c>
    </row>
    <row r="73" spans="1:8" ht="26.25" customHeight="1" x14ac:dyDescent="0.4">
      <c r="A73" s="113"/>
      <c r="B73" s="113"/>
      <c r="C73" s="203"/>
      <c r="D73" s="203"/>
      <c r="E73" s="203"/>
      <c r="F73" s="204"/>
      <c r="G73" s="207" t="s">
        <v>86</v>
      </c>
      <c r="H73" s="208">
        <f>STDEV(H60:H71)/H72</f>
        <v>1.1440547396069168E-2</v>
      </c>
    </row>
    <row r="74" spans="1:8" ht="27" customHeight="1" x14ac:dyDescent="0.4">
      <c r="A74" s="203"/>
      <c r="B74" s="203"/>
      <c r="C74" s="204"/>
      <c r="D74" s="204"/>
      <c r="E74" s="209"/>
      <c r="F74" s="204"/>
      <c r="G74" s="210" t="s">
        <v>20</v>
      </c>
      <c r="H74" s="211">
        <f>COUNT(H60:H71)</f>
        <v>9</v>
      </c>
    </row>
    <row r="75" spans="1:8" ht="18.75" customHeight="1" x14ac:dyDescent="0.3">
      <c r="A75" s="212"/>
      <c r="B75" s="212"/>
      <c r="C75" s="162"/>
      <c r="D75" s="162"/>
      <c r="E75" s="165"/>
      <c r="F75" s="162"/>
      <c r="G75" s="213"/>
      <c r="H75" s="214"/>
    </row>
    <row r="76" spans="1:8" ht="26.25" customHeight="1" x14ac:dyDescent="0.4">
      <c r="A76" s="120" t="s">
        <v>108</v>
      </c>
      <c r="B76" s="215" t="s">
        <v>109</v>
      </c>
      <c r="C76" s="291" t="str">
        <f>B20</f>
        <v>Pantoprazole 40mg</v>
      </c>
      <c r="D76" s="291"/>
      <c r="E76" s="216" t="s">
        <v>110</v>
      </c>
      <c r="F76" s="216"/>
      <c r="G76" s="217">
        <f>H72</f>
        <v>0.99039069514906053</v>
      </c>
      <c r="H76" s="214"/>
    </row>
    <row r="77" spans="1:8" ht="19.5" customHeight="1" x14ac:dyDescent="0.3">
      <c r="A77" s="218"/>
      <c r="B77" s="218"/>
      <c r="C77" s="219"/>
      <c r="D77" s="219"/>
      <c r="E77" s="219"/>
      <c r="F77" s="219"/>
      <c r="G77" s="219"/>
      <c r="H77" s="219"/>
    </row>
    <row r="78" spans="1:8" ht="18.75" customHeight="1" x14ac:dyDescent="0.3">
      <c r="A78" s="113"/>
      <c r="B78" s="289" t="s">
        <v>25</v>
      </c>
      <c r="C78" s="289"/>
      <c r="D78" s="113"/>
      <c r="E78" s="220" t="s">
        <v>26</v>
      </c>
      <c r="F78" s="221"/>
      <c r="G78" s="289" t="s">
        <v>27</v>
      </c>
      <c r="H78" s="289"/>
    </row>
    <row r="79" spans="1:8" ht="60" customHeight="1" x14ac:dyDescent="0.3">
      <c r="A79" s="222" t="s">
        <v>28</v>
      </c>
      <c r="B79" s="223"/>
      <c r="C79" s="223"/>
      <c r="D79" s="113"/>
      <c r="E79" s="224"/>
      <c r="F79" s="225"/>
      <c r="G79" s="226"/>
      <c r="H79" s="226"/>
    </row>
    <row r="80" spans="1:8" ht="60" customHeight="1" x14ac:dyDescent="0.3">
      <c r="A80" s="222" t="s">
        <v>29</v>
      </c>
      <c r="B80" s="227"/>
      <c r="C80" s="227"/>
      <c r="D80" s="113"/>
      <c r="E80" s="228"/>
      <c r="F80" s="225"/>
      <c r="G80" s="229"/>
      <c r="H80" s="229"/>
    </row>
    <row r="250" spans="1:1" x14ac:dyDescent="0.2">
      <c r="A250">
        <v>5</v>
      </c>
    </row>
  </sheetData>
  <sheetProtection formatColumns="0" formatRows="0" insertColumns="0" insertHyperlinks="0" deleteColumns="0" deleteRows="0" autoFilter="0" pivotTables="0"/>
  <mergeCells count="23">
    <mergeCell ref="B78:C78"/>
    <mergeCell ref="G78:H78"/>
    <mergeCell ref="C64:C67"/>
    <mergeCell ref="D64:D67"/>
    <mergeCell ref="C68:C71"/>
    <mergeCell ref="D68:D71"/>
    <mergeCell ref="A70:B71"/>
    <mergeCell ref="C76:D76"/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17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</vt:lpstr>
      <vt:lpstr>Uniformity</vt:lpstr>
      <vt:lpstr>Pantoprazole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hp3500</cp:lastModifiedBy>
  <cp:lastPrinted>2016-06-29T09:07:24Z</cp:lastPrinted>
  <dcterms:created xsi:type="dcterms:W3CDTF">2005-07-05T10:19:27Z</dcterms:created>
  <dcterms:modified xsi:type="dcterms:W3CDTF">2016-07-18T09:00:45Z</dcterms:modified>
  <cp:category/>
</cp:coreProperties>
</file>