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fileSharing readOnlyRecommended="1"/>
  <workbookPr/>
  <bookViews>
    <workbookView xWindow="0" yWindow="0" windowWidth="20490" windowHeight="7905"/>
  </bookViews>
  <sheets>
    <sheet name="temp" sheetId="1" r:id="rId1"/>
  </sheets>
  <definedNames>
    <definedName name="_xlnm.Print_Area" localSheetId="0">temp!$A$1:$J$95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G80" i="1"/>
  <c r="G84" i="1"/>
  <c r="H76" i="1" l="1"/>
  <c r="H80" i="1"/>
  <c r="H84" i="1"/>
  <c r="E70" i="1" l="1"/>
  <c r="B81" i="1"/>
  <c r="J58" i="1" l="1"/>
  <c r="I58" i="1"/>
  <c r="H58" i="1"/>
  <c r="J47" i="1"/>
  <c r="J59" i="1" s="1"/>
  <c r="I47" i="1"/>
  <c r="I59" i="1" s="1"/>
  <c r="G58" i="1" l="1"/>
  <c r="G47" i="1"/>
  <c r="C58" i="1" l="1"/>
  <c r="D58" i="1"/>
  <c r="E58" i="1"/>
  <c r="F58" i="1"/>
  <c r="B58" i="1"/>
  <c r="B47" i="1"/>
  <c r="C47" i="1"/>
  <c r="D47" i="1"/>
  <c r="E47" i="1"/>
  <c r="F47" i="1"/>
  <c r="H47" i="1"/>
  <c r="C90" i="1" l="1"/>
  <c r="B69" i="1"/>
  <c r="B34" i="1"/>
  <c r="B30" i="1"/>
  <c r="B61" i="1" l="1"/>
  <c r="B60" i="1" s="1"/>
  <c r="E59" i="1" s="1"/>
  <c r="C59" i="1" l="1"/>
  <c r="B59" i="1"/>
  <c r="G59" i="1"/>
  <c r="F59" i="1"/>
  <c r="H59" i="1"/>
  <c r="D59" i="1"/>
  <c r="B63" i="1" l="1"/>
  <c r="B66" i="1"/>
  <c r="B65" i="1"/>
  <c r="B64" i="1"/>
  <c r="G74" i="1" l="1"/>
  <c r="H74" i="1" s="1"/>
  <c r="G78" i="1"/>
  <c r="H78" i="1" s="1"/>
  <c r="G82" i="1"/>
  <c r="H82" i="1" s="1"/>
  <c r="G75" i="1"/>
  <c r="H75" i="1" s="1"/>
  <c r="G79" i="1"/>
  <c r="H79" i="1" s="1"/>
  <c r="G83" i="1"/>
  <c r="H83" i="1" s="1"/>
  <c r="G77" i="1"/>
  <c r="H77" i="1" s="1"/>
  <c r="G81" i="1"/>
  <c r="H81" i="1" s="1"/>
  <c r="G73" i="1"/>
  <c r="H73" i="1" s="1"/>
  <c r="H87" i="1" l="1"/>
  <c r="H85" i="1"/>
  <c r="H90" i="1" s="1"/>
  <c r="H86" i="1" l="1"/>
</calcChain>
</file>

<file path=xl/sharedStrings.xml><?xml version="1.0" encoding="utf-8"?>
<sst xmlns="http://schemas.openxmlformats.org/spreadsheetml/2006/main" count="112" uniqueCount="90">
  <si>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</si>
  <si>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</si>
  <si>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</si>
  <si>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</si>
  <si>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</si>
  <si>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</si>
  <si>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</si>
  <si>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</si>
  <si>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</si>
  <si>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</si>
  <si>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</si>
  <si>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</si>
  <si>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</si>
  <si>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</si>
  <si>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</si>
  <si>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</si>
  <si>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</si>
  <si>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</si>
  <si>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</si>
  <si>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</si>
  <si>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</si>
  <si>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</si>
  <si>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</si>
  <si>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</si>
  <si>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</si>
  <si>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</si>
  <si>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</si>
  <si>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</si>
  <si>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</si>
  <si>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</si>
  <si>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</si>
  <si>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</si>
  <si>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</si>
  <si>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</si>
  <si>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</si>
  <si>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</si>
  <si>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</si>
  <si>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</si>
  <si>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</si>
  <si>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RSD:</t>
  </si>
  <si>
    <t>n:</t>
  </si>
  <si>
    <t>Determination of Content of Active Ingredient in the Sample</t>
  </si>
  <si>
    <t xml:space="preserve">Label Claim: </t>
  </si>
  <si>
    <t>Initial Sample dilution (mL):</t>
  </si>
  <si>
    <t>Comment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</si>
  <si>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</si>
  <si>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</si>
  <si>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</si>
  <si>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</si>
  <si>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</si>
  <si>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</si>
  <si>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</si>
  <si>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</si>
  <si>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</si>
  <si>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Slope:</t>
  </si>
  <si>
    <t>Y intercept:</t>
  </si>
  <si>
    <t>r:</t>
  </si>
  <si>
    <r>
      <t>r</t>
    </r>
    <r>
      <rPr>
        <vertAlign val="superscript"/>
        <sz val="14"/>
        <rFont val="Book Antiqua"/>
        <family val="1"/>
      </rPr>
      <t>2</t>
    </r>
    <r>
      <rPr>
        <sz val="14"/>
        <rFont val="Book Antiqua"/>
        <family val="1"/>
      </rPr>
      <t>:</t>
    </r>
  </si>
  <si>
    <r>
      <t>1</t>
    </r>
    <r>
      <rPr>
        <b/>
        <vertAlign val="superscript"/>
        <sz val="14"/>
        <rFont val="Book Antiqua"/>
        <family val="1"/>
      </rPr>
      <t>st</t>
    </r>
    <r>
      <rPr>
        <b/>
        <sz val="14"/>
        <rFont val="Book Antiqua"/>
        <family val="1"/>
      </rPr>
      <t xml:space="preserve"> Dilution</t>
    </r>
  </si>
  <si>
    <r>
      <t>2</t>
    </r>
    <r>
      <rPr>
        <b/>
        <vertAlign val="superscript"/>
        <sz val="14"/>
        <rFont val="Book Antiqua"/>
        <family val="1"/>
      </rPr>
      <t>nd</t>
    </r>
    <r>
      <rPr>
        <b/>
        <sz val="14"/>
        <rFont val="Book Antiqua"/>
        <family val="1"/>
      </rPr>
      <t xml:space="preserve"> Dilution</t>
    </r>
  </si>
  <si>
    <r>
      <t>3</t>
    </r>
    <r>
      <rPr>
        <b/>
        <vertAlign val="superscript"/>
        <sz val="14"/>
        <rFont val="Book Antiqua"/>
        <family val="1"/>
      </rPr>
      <t>rd</t>
    </r>
    <r>
      <rPr>
        <b/>
        <sz val="14"/>
        <rFont val="Book Antiqua"/>
        <family val="1"/>
      </rPr>
      <t xml:space="preserve"> Dilution</t>
    </r>
  </si>
  <si>
    <r>
      <t>4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</si>
  <si>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r>
      <t>5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</si>
  <si>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r>
      <t>6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</si>
  <si>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t>Determined Amt (mg)</t>
  </si>
  <si>
    <r>
      <t>7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</si>
  <si>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t>% Assay</t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</si>
  <si>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</si>
  <si>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</si>
  <si>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</si>
  <si>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</si>
  <si>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</si>
  <si>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</si>
  <si>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</si>
  <si>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</si>
  <si>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</si>
  <si>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</si>
  <si>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</si>
  <si>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r>
      <t>8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</si>
  <si>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r>
      <t>9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</si>
  <si>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t>Sample Vol (mL)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</si>
  <si>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</si>
  <si>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Each</t>
  </si>
  <si>
    <t>contains</t>
  </si>
  <si>
    <t>Standard A</t>
  </si>
  <si>
    <t>NDQD201605962</t>
  </si>
  <si>
    <t>IRON SUCROSE IRON SUCROSE FER SACCHAROSE</t>
  </si>
  <si>
    <t>Each 5ml ampoule contains 100mg iron as iron sucrose</t>
  </si>
  <si>
    <t>Ammonium Ferrous Sulphate Hexahydrate</t>
  </si>
  <si>
    <t>FERRASIL 100MG/5ML SOLUTION FOR INTRAVENOUS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</si>
</sst>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\ &quot;mg&quot;"/>
    <numFmt numFmtId="166" formatCode="0.0\ &quot;%&quot;"/>
    <numFmt numFmtId="167" formatCode="0.0000"/>
    <numFmt numFmtId="168" formatCode="0.00000"/>
    <numFmt numFmtId="169" formatCode="0.00\ &quot;%&quot;"/>
    <numFmt numFmtId="170" formatCode="0.0\ &quot;mL&quot;"/>
    <numFmt numFmtId="171" formatCode="0\ &quot;mg&quot;"/>
    <numFmt numFmtId="172" formatCode="0.000000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  <font>
      <b/>
      <vertAlign val="superscript"/>
      <sz val="14"/>
      <name val="Book Antiqua"/>
      <family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6" fillId="0" borderId="0"/>
    <xf numFmtId="9" fontId="16" fillId="0" borderId="0" applyFont="0" applyFill="0" applyBorder="0" applyAlignment="0" applyProtection="0"/>
  </cellStyleXfs>
  <cellXfs count="171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164" fontId="7" fillId="2" borderId="0" xfId="1" applyNumberFormat="1" applyFont="1" applyFill="1" applyAlignment="1" applyProtection="1">
      <alignment horizontal="left"/>
      <protection locked="0"/>
    </xf>
    <xf numFmtId="0" fontId="7" fillId="0" borderId="0" xfId="1" applyFont="1"/>
    <xf numFmtId="164" fontId="2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8" fillId="0" borderId="0" xfId="0" applyFont="1"/>
    <xf numFmtId="0" fontId="5" fillId="0" borderId="0" xfId="1" applyFont="1" applyAlignment="1">
      <alignment horizontal="center"/>
    </xf>
    <xf numFmtId="0" fontId="9" fillId="0" borderId="0" xfId="1" applyFont="1" applyFill="1"/>
    <xf numFmtId="2" fontId="6" fillId="2" borderId="0" xfId="1" applyNumberFormat="1" applyFont="1" applyFill="1" applyAlignment="1" applyProtection="1">
      <alignment horizontal="center"/>
      <protection locked="0"/>
    </xf>
    <xf numFmtId="2" fontId="5" fillId="0" borderId="0" xfId="1" applyNumberFormat="1" applyFont="1" applyAlignment="1">
      <alignment horizontal="center"/>
    </xf>
    <xf numFmtId="0" fontId="3" fillId="0" borderId="0" xfId="1" applyFont="1" applyFill="1" applyBorder="1" applyAlignment="1">
      <alignment horizontal="left" vertical="center" wrapText="1"/>
    </xf>
    <xf numFmtId="165" fontId="5" fillId="0" borderId="0" xfId="1" applyNumberFormat="1" applyFont="1" applyAlignment="1">
      <alignment horizontal="center"/>
    </xf>
    <xf numFmtId="0" fontId="2" fillId="0" borderId="4" xfId="1" applyFont="1" applyBorder="1" applyAlignment="1">
      <alignment horizontal="right"/>
    </xf>
    <xf numFmtId="0" fontId="6" fillId="2" borderId="5" xfId="1" applyFont="1" applyFill="1" applyBorder="1" applyAlignment="1" applyProtection="1">
      <alignment horizontal="center"/>
      <protection locked="0"/>
    </xf>
    <xf numFmtId="0" fontId="2" fillId="0" borderId="7" xfId="1" applyFont="1" applyBorder="1" applyAlignment="1">
      <alignment horizontal="right"/>
    </xf>
    <xf numFmtId="0" fontId="6" fillId="2" borderId="8" xfId="1" applyFont="1" applyFill="1" applyBorder="1" applyAlignment="1" applyProtection="1">
      <alignment horizontal="center"/>
      <protection locked="0"/>
    </xf>
    <xf numFmtId="0" fontId="5" fillId="0" borderId="10" xfId="1" applyFont="1" applyBorder="1" applyAlignment="1">
      <alignment horizontal="center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7" xfId="1" applyFont="1" applyFill="1" applyBorder="1" applyAlignment="1" applyProtection="1">
      <alignment horizontal="center"/>
      <protection locked="0"/>
    </xf>
    <xf numFmtId="0" fontId="2" fillId="0" borderId="14" xfId="1" applyFont="1" applyFill="1" applyBorder="1" applyAlignment="1" applyProtection="1">
      <alignment horizontal="center"/>
    </xf>
    <xf numFmtId="0" fontId="5" fillId="0" borderId="0" xfId="1" quotePrefix="1" applyFont="1" applyAlignment="1">
      <alignment horizontal="left"/>
    </xf>
    <xf numFmtId="0" fontId="2" fillId="0" borderId="0" xfId="1" quotePrefix="1" applyFont="1" applyAlignment="1">
      <alignment horizontal="left"/>
    </xf>
    <xf numFmtId="0" fontId="11" fillId="0" borderId="0" xfId="1" applyFont="1"/>
    <xf numFmtId="0" fontId="12" fillId="0" borderId="0" xfId="1" applyFont="1"/>
    <xf numFmtId="0" fontId="2" fillId="0" borderId="0" xfId="1" applyFont="1" applyBorder="1"/>
    <xf numFmtId="0" fontId="2" fillId="0" borderId="0" xfId="1" quotePrefix="1" applyFont="1" applyBorder="1" applyAlignment="1">
      <alignment horizontal="right"/>
    </xf>
    <xf numFmtId="0" fontId="2" fillId="0" borderId="0" xfId="1" applyFont="1" applyBorder="1" applyAlignment="1"/>
    <xf numFmtId="0" fontId="2" fillId="0" borderId="15" xfId="1" applyFont="1" applyBorder="1" applyAlignment="1">
      <alignment horizontal="right"/>
    </xf>
    <xf numFmtId="0" fontId="2" fillId="0" borderId="17" xfId="1" applyFont="1" applyBorder="1" applyAlignment="1">
      <alignment horizontal="right"/>
    </xf>
    <xf numFmtId="0" fontId="2" fillId="0" borderId="24" xfId="1" applyFont="1" applyBorder="1"/>
    <xf numFmtId="0" fontId="2" fillId="0" borderId="23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5" fillId="0" borderId="23" xfId="1" applyFont="1" applyBorder="1" applyAlignment="1">
      <alignment horizontal="center"/>
    </xf>
    <xf numFmtId="0" fontId="5" fillId="0" borderId="0" xfId="1" quotePrefix="1" applyFont="1" applyBorder="1" applyAlignment="1">
      <alignment horizontal="center"/>
    </xf>
    <xf numFmtId="0" fontId="3" fillId="0" borderId="24" xfId="1" applyFont="1" applyFill="1" applyBorder="1" applyAlignment="1">
      <alignment horizontal="left" vertical="center" wrapText="1"/>
    </xf>
    <xf numFmtId="0" fontId="7" fillId="2" borderId="0" xfId="1" applyFont="1" applyFill="1" applyAlignment="1" applyProtection="1">
      <alignment horizontal="left"/>
      <protection locked="0"/>
    </xf>
    <xf numFmtId="0" fontId="5" fillId="0" borderId="26" xfId="1" applyFont="1" applyBorder="1" applyAlignment="1">
      <alignment horizontal="center"/>
    </xf>
    <xf numFmtId="0" fontId="2" fillId="0" borderId="22" xfId="1" applyFont="1" applyBorder="1" applyAlignment="1">
      <alignment horizontal="right"/>
    </xf>
    <xf numFmtId="2" fontId="2" fillId="4" borderId="27" xfId="1" applyNumberFormat="1" applyFont="1" applyFill="1" applyBorder="1" applyAlignment="1">
      <alignment horizontal="center"/>
    </xf>
    <xf numFmtId="2" fontId="2" fillId="3" borderId="27" xfId="1" applyNumberFormat="1" applyFont="1" applyFill="1" applyBorder="1" applyAlignment="1">
      <alignment horizontal="center"/>
    </xf>
    <xf numFmtId="167" fontId="2" fillId="4" borderId="27" xfId="1" applyNumberFormat="1" applyFont="1" applyFill="1" applyBorder="1" applyAlignment="1">
      <alignment horizontal="center"/>
    </xf>
    <xf numFmtId="167" fontId="2" fillId="3" borderId="28" xfId="1" applyNumberFormat="1" applyFont="1" applyFill="1" applyBorder="1" applyAlignment="1">
      <alignment horizontal="center"/>
    </xf>
    <xf numFmtId="0" fontId="6" fillId="2" borderId="6" xfId="1" applyFont="1" applyFill="1" applyBorder="1" applyAlignment="1" applyProtection="1">
      <alignment horizontal="center"/>
      <protection locked="0"/>
    </xf>
    <xf numFmtId="0" fontId="2" fillId="0" borderId="17" xfId="1" applyFont="1" applyFill="1" applyBorder="1" applyAlignment="1">
      <alignment horizontal="right"/>
    </xf>
    <xf numFmtId="0" fontId="2" fillId="0" borderId="18" xfId="1" applyFont="1" applyFill="1" applyBorder="1" applyAlignment="1">
      <alignment horizontal="right"/>
    </xf>
    <xf numFmtId="0" fontId="2" fillId="0" borderId="0" xfId="1" quotePrefix="1" applyFont="1" applyBorder="1" applyAlignment="1"/>
    <xf numFmtId="0" fontId="5" fillId="0" borderId="0" xfId="1" applyFont="1" applyBorder="1" applyAlignment="1"/>
    <xf numFmtId="0" fontId="6" fillId="3" borderId="26" xfId="1" applyFont="1" applyFill="1" applyBorder="1" applyAlignment="1" applyProtection="1">
      <alignment horizontal="center"/>
      <protection locked="0"/>
    </xf>
    <xf numFmtId="0" fontId="6" fillId="4" borderId="26" xfId="1" applyFont="1" applyFill="1" applyBorder="1" applyAlignment="1" applyProtection="1">
      <alignment horizontal="center"/>
      <protection locked="0"/>
    </xf>
    <xf numFmtId="0" fontId="2" fillId="0" borderId="25" xfId="1" quotePrefix="1" applyFont="1" applyBorder="1" applyAlignment="1" applyProtection="1">
      <protection locked="0"/>
    </xf>
    <xf numFmtId="0" fontId="5" fillId="0" borderId="16" xfId="1" applyFont="1" applyBorder="1" applyAlignment="1" applyProtection="1">
      <protection locked="0"/>
    </xf>
    <xf numFmtId="0" fontId="2" fillId="0" borderId="25" xfId="1" applyFont="1" applyBorder="1" applyAlignment="1" applyProtection="1">
      <protection locked="0"/>
    </xf>
    <xf numFmtId="0" fontId="2" fillId="0" borderId="16" xfId="1" applyFont="1" applyBorder="1" applyAlignment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164" fontId="7" fillId="0" borderId="0" xfId="1" applyNumberFormat="1" applyFont="1" applyFill="1" applyAlignment="1" applyProtection="1">
      <alignment horizontal="left"/>
      <protection locked="0"/>
    </xf>
    <xf numFmtId="0" fontId="6" fillId="2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protection locked="0"/>
    </xf>
    <xf numFmtId="0" fontId="7" fillId="0" borderId="0" xfId="1" applyFont="1" applyFill="1" applyAlignment="1" applyProtection="1">
      <protection locked="0"/>
    </xf>
    <xf numFmtId="0" fontId="2" fillId="0" borderId="0" xfId="1" applyFont="1" applyProtection="1">
      <protection locked="0"/>
    </xf>
    <xf numFmtId="166" fontId="6" fillId="0" borderId="0" xfId="1" applyNumberFormat="1" applyFont="1" applyFill="1" applyBorder="1" applyAlignment="1">
      <alignment horizontal="center"/>
    </xf>
    <xf numFmtId="0" fontId="5" fillId="0" borderId="23" xfId="1" applyFont="1" applyBorder="1" applyAlignment="1"/>
    <xf numFmtId="0" fontId="6" fillId="2" borderId="22" xfId="1" applyFont="1" applyFill="1" applyBorder="1" applyAlignment="1" applyProtection="1">
      <alignment horizontal="center"/>
      <protection locked="0"/>
    </xf>
    <xf numFmtId="0" fontId="6" fillId="2" borderId="29" xfId="1" applyFont="1" applyFill="1" applyBorder="1" applyAlignment="1" applyProtection="1">
      <alignment horizontal="center"/>
      <protection locked="0"/>
    </xf>
    <xf numFmtId="0" fontId="6" fillId="2" borderId="21" xfId="1" applyFont="1" applyFill="1" applyBorder="1" applyAlignment="1" applyProtection="1">
      <alignment horizontal="center"/>
      <protection locked="0"/>
    </xf>
    <xf numFmtId="0" fontId="6" fillId="2" borderId="14" xfId="1" applyFont="1" applyFill="1" applyBorder="1" applyAlignment="1" applyProtection="1">
      <alignment horizontal="center"/>
      <protection locked="0"/>
    </xf>
    <xf numFmtId="0" fontId="2" fillId="0" borderId="26" xfId="1" applyFont="1" applyFill="1" applyBorder="1" applyAlignment="1" applyProtection="1">
      <alignment horizontal="center"/>
    </xf>
    <xf numFmtId="0" fontId="5" fillId="0" borderId="22" xfId="1" applyFont="1" applyBorder="1" applyAlignment="1">
      <alignment horizontal="center"/>
    </xf>
    <xf numFmtId="0" fontId="8" fillId="0" borderId="0" xfId="2" applyFont="1"/>
    <xf numFmtId="0" fontId="17" fillId="0" borderId="0" xfId="2" applyFont="1" applyFill="1" applyBorder="1" applyAlignment="1">
      <alignment vertical="center" wrapText="1"/>
    </xf>
    <xf numFmtId="0" fontId="2" fillId="0" borderId="29" xfId="1" applyFont="1" applyBorder="1" applyAlignment="1">
      <alignment horizontal="center"/>
    </xf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0" fontId="2" fillId="0" borderId="18" xfId="1" applyFont="1" applyBorder="1" applyAlignment="1">
      <alignment horizontal="right"/>
    </xf>
    <xf numFmtId="0" fontId="0" fillId="0" borderId="0" xfId="0"/>
    <xf numFmtId="0" fontId="2" fillId="0" borderId="0" xfId="1" applyFont="1" applyProtection="1"/>
    <xf numFmtId="0" fontId="2" fillId="0" borderId="0" xfId="1" applyFont="1" applyAlignment="1" applyProtection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2" fillId="0" borderId="4" xfId="1" applyFont="1" applyBorder="1" applyAlignment="1" applyProtection="1">
      <alignment horizontal="right"/>
    </xf>
    <xf numFmtId="0" fontId="7" fillId="2" borderId="9" xfId="1" applyFont="1" applyFill="1" applyBorder="1" applyAlignment="1" applyProtection="1">
      <alignment horizontal="center"/>
      <protection locked="0"/>
    </xf>
    <xf numFmtId="0" fontId="2" fillId="0" borderId="7" xfId="1" applyFont="1" applyBorder="1" applyAlignment="1" applyProtection="1">
      <alignment horizontal="right"/>
    </xf>
    <xf numFmtId="0" fontId="7" fillId="2" borderId="12" xfId="1" applyFont="1" applyFill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0" fontId="7" fillId="2" borderId="7" xfId="1" applyFont="1" applyFill="1" applyBorder="1" applyAlignment="1" applyProtection="1">
      <alignment horizontal="center"/>
      <protection locked="0"/>
    </xf>
    <xf numFmtId="170" fontId="6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</xf>
    <xf numFmtId="171" fontId="6" fillId="2" borderId="0" xfId="1" applyNumberFormat="1" applyFont="1" applyFill="1" applyAlignment="1" applyProtection="1">
      <alignment horizontal="center"/>
      <protection locked="0"/>
    </xf>
    <xf numFmtId="2" fontId="5" fillId="0" borderId="22" xfId="1" applyNumberFormat="1" applyFont="1" applyBorder="1" applyAlignment="1" applyProtection="1">
      <alignment horizontal="center"/>
    </xf>
    <xf numFmtId="0" fontId="5" fillId="0" borderId="22" xfId="1" applyFont="1" applyBorder="1" applyAlignment="1" applyProtection="1">
      <alignment horizontal="center"/>
    </xf>
    <xf numFmtId="0" fontId="2" fillId="0" borderId="22" xfId="1" applyFont="1" applyBorder="1" applyAlignment="1" applyProtection="1">
      <alignment horizontal="center"/>
    </xf>
    <xf numFmtId="0" fontId="7" fillId="2" borderId="4" xfId="1" applyFont="1" applyFill="1" applyBorder="1" applyAlignment="1" applyProtection="1">
      <alignment horizontal="center"/>
      <protection locked="0"/>
    </xf>
    <xf numFmtId="0" fontId="2" fillId="0" borderId="29" xfId="1" applyFont="1" applyBorder="1" applyAlignment="1" applyProtection="1">
      <alignment horizontal="center"/>
    </xf>
    <xf numFmtId="0" fontId="2" fillId="0" borderId="21" xfId="1" applyFont="1" applyBorder="1" applyAlignment="1" applyProtection="1">
      <alignment horizontal="center"/>
    </xf>
    <xf numFmtId="0" fontId="7" fillId="2" borderId="19" xfId="1" applyFont="1" applyFill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right"/>
    </xf>
    <xf numFmtId="0" fontId="6" fillId="0" borderId="20" xfId="1" applyFont="1" applyBorder="1" applyAlignment="1" applyProtection="1">
      <alignment horizontal="center"/>
    </xf>
    <xf numFmtId="0" fontId="2" fillId="0" borderId="0" xfId="1" quotePrefix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2" fillId="0" borderId="30" xfId="1" applyFont="1" applyBorder="1" applyAlignment="1" applyProtection="1">
      <alignment horizontal="right"/>
    </xf>
    <xf numFmtId="0" fontId="2" fillId="0" borderId="17" xfId="1" applyFont="1" applyBorder="1" applyAlignment="1" applyProtection="1">
      <alignment horizontal="right"/>
    </xf>
    <xf numFmtId="2" fontId="2" fillId="0" borderId="0" xfId="1" applyNumberFormat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right"/>
    </xf>
    <xf numFmtId="0" fontId="5" fillId="0" borderId="0" xfId="1" applyFont="1" applyFill="1" applyBorder="1" applyAlignment="1">
      <alignment horizontal="center"/>
    </xf>
    <xf numFmtId="10" fontId="2" fillId="0" borderId="0" xfId="1" applyNumberFormat="1" applyFont="1" applyFill="1" applyBorder="1" applyAlignment="1">
      <alignment horizontal="center" vertical="center"/>
    </xf>
    <xf numFmtId="10" fontId="6" fillId="0" borderId="0" xfId="1" applyNumberFormat="1" applyFont="1" applyFill="1" applyBorder="1" applyAlignment="1">
      <alignment horizontal="center"/>
    </xf>
    <xf numFmtId="10" fontId="6" fillId="0" borderId="0" xfId="3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10" fontId="6" fillId="3" borderId="17" xfId="1" applyNumberFormat="1" applyFont="1" applyFill="1" applyBorder="1" applyAlignment="1" applyProtection="1">
      <alignment horizontal="center"/>
    </xf>
    <xf numFmtId="0" fontId="6" fillId="4" borderId="18" xfId="1" applyFont="1" applyFill="1" applyBorder="1" applyAlignment="1" applyProtection="1">
      <alignment horizontal="center"/>
    </xf>
    <xf numFmtId="0" fontId="6" fillId="3" borderId="18" xfId="1" applyFont="1" applyFill="1" applyBorder="1" applyAlignment="1">
      <alignment horizontal="center"/>
    </xf>
    <xf numFmtId="169" fontId="6" fillId="4" borderId="30" xfId="1" applyNumberFormat="1" applyFont="1" applyFill="1" applyBorder="1" applyAlignment="1" applyProtection="1">
      <alignment horizontal="center"/>
    </xf>
    <xf numFmtId="0" fontId="2" fillId="0" borderId="33" xfId="1" applyFont="1" applyBorder="1" applyAlignment="1">
      <alignment horizontal="right"/>
    </xf>
    <xf numFmtId="168" fontId="2" fillId="4" borderId="13" xfId="1" applyNumberFormat="1" applyFont="1" applyFill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6" fillId="2" borderId="32" xfId="1" applyFont="1" applyFill="1" applyBorder="1" applyAlignment="1" applyProtection="1">
      <alignment horizontal="center"/>
      <protection locked="0"/>
    </xf>
    <xf numFmtId="0" fontId="6" fillId="4" borderId="3" xfId="1" applyFont="1" applyFill="1" applyBorder="1" applyAlignment="1" applyProtection="1">
      <alignment horizontal="center"/>
      <protection locked="0"/>
    </xf>
    <xf numFmtId="0" fontId="6" fillId="3" borderId="3" xfId="1" applyFont="1" applyFill="1" applyBorder="1" applyAlignment="1" applyProtection="1">
      <alignment horizontal="center"/>
      <protection locked="0"/>
    </xf>
    <xf numFmtId="0" fontId="2" fillId="0" borderId="33" xfId="1" applyFont="1" applyBorder="1" applyAlignment="1">
      <alignment horizontal="center"/>
    </xf>
    <xf numFmtId="0" fontId="2" fillId="0" borderId="30" xfId="1" applyFont="1" applyBorder="1" applyAlignment="1">
      <alignment horizontal="center"/>
    </xf>
    <xf numFmtId="172" fontId="2" fillId="3" borderId="27" xfId="1" applyNumberFormat="1" applyFont="1" applyFill="1" applyBorder="1" applyAlignment="1">
      <alignment horizontal="center"/>
    </xf>
    <xf numFmtId="172" fontId="2" fillId="0" borderId="0" xfId="1" applyNumberFormat="1" applyFont="1"/>
    <xf numFmtId="169" fontId="2" fillId="0" borderId="9" xfId="1" applyNumberFormat="1" applyFont="1" applyBorder="1" applyAlignment="1" applyProtection="1">
      <alignment horizontal="center" vertical="center"/>
    </xf>
    <xf numFmtId="169" fontId="2" fillId="0" borderId="12" xfId="1" applyNumberFormat="1" applyFont="1" applyBorder="1" applyAlignment="1" applyProtection="1">
      <alignment horizontal="center" vertical="center"/>
    </xf>
    <xf numFmtId="169" fontId="2" fillId="0" borderId="20" xfId="1" applyNumberFormat="1" applyFont="1" applyBorder="1" applyAlignment="1" applyProtection="1">
      <alignment horizontal="center" vertical="center"/>
    </xf>
    <xf numFmtId="2" fontId="2" fillId="0" borderId="22" xfId="1" applyNumberFormat="1" applyFont="1" applyBorder="1" applyAlignment="1" applyProtection="1">
      <alignment horizontal="center"/>
    </xf>
    <xf numFmtId="2" fontId="2" fillId="0" borderId="29" xfId="1" applyNumberFormat="1" applyFont="1" applyBorder="1" applyAlignment="1" applyProtection="1">
      <alignment horizontal="center"/>
    </xf>
    <xf numFmtId="2" fontId="2" fillId="0" borderId="21" xfId="1" applyNumberFormat="1" applyFont="1" applyBorder="1" applyAlignment="1" applyProtection="1">
      <alignment horizontal="center"/>
    </xf>
    <xf numFmtId="0" fontId="2" fillId="0" borderId="25" xfId="1" quotePrefix="1" applyFont="1" applyBorder="1" applyAlignment="1" applyProtection="1">
      <alignment horizontal="center"/>
      <protection locked="0"/>
    </xf>
    <xf numFmtId="0" fontId="5" fillId="0" borderId="16" xfId="1" applyFont="1" applyBorder="1" applyAlignment="1" applyProtection="1">
      <alignment horizontal="center"/>
      <protection locked="0"/>
    </xf>
    <xf numFmtId="0" fontId="3" fillId="0" borderId="4" xfId="1" applyFont="1" applyFill="1" applyBorder="1" applyAlignment="1">
      <alignment horizontal="left" vertical="center" wrapText="1"/>
    </xf>
    <xf numFmtId="0" fontId="3" fillId="0" borderId="9" xfId="1" applyFont="1" applyFill="1" applyBorder="1" applyAlignment="1">
      <alignment horizontal="left" vertical="center" wrapText="1"/>
    </xf>
    <xf numFmtId="0" fontId="3" fillId="0" borderId="19" xfId="1" applyFont="1" applyFill="1" applyBorder="1" applyAlignment="1">
      <alignment horizontal="left" vertical="center" wrapText="1"/>
    </xf>
    <xf numFmtId="0" fontId="3" fillId="0" borderId="20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7" fillId="2" borderId="0" xfId="1" applyFont="1" applyFill="1" applyAlignment="1" applyProtection="1">
      <alignment horizontal="left"/>
      <protection locked="0"/>
    </xf>
    <xf numFmtId="0" fontId="5" fillId="0" borderId="23" xfId="1" applyFont="1" applyBorder="1" applyAlignment="1">
      <alignment horizontal="center"/>
    </xf>
    <xf numFmtId="0" fontId="5" fillId="0" borderId="23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24" xfId="1" applyFont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left" vertical="center" wrapText="1"/>
    </xf>
    <xf numFmtId="0" fontId="3" fillId="0" borderId="9" xfId="1" applyFont="1" applyFill="1" applyBorder="1" applyAlignment="1" applyProtection="1">
      <alignment horizontal="left" vertical="center" wrapText="1"/>
    </xf>
    <xf numFmtId="0" fontId="3" fillId="0" borderId="19" xfId="1" applyFont="1" applyFill="1" applyBorder="1" applyAlignment="1" applyProtection="1">
      <alignment horizontal="left" vertical="center" wrapText="1"/>
    </xf>
    <xf numFmtId="0" fontId="3" fillId="0" borderId="20" xfId="1" applyFont="1" applyFill="1" applyBorder="1" applyAlignment="1" applyProtection="1">
      <alignment horizontal="left"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24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7" fillId="2" borderId="0" xfId="1" quotePrefix="1" applyFont="1" applyFill="1" applyAlignment="1" applyProtection="1">
      <alignment horizontal="center"/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2" fontId="7" fillId="2" borderId="4" xfId="1" applyNumberFormat="1" applyFont="1" applyFill="1" applyBorder="1" applyAlignment="1" applyProtection="1">
      <alignment horizontal="center" vertical="center"/>
      <protection locked="0"/>
    </xf>
    <xf numFmtId="2" fontId="7" fillId="2" borderId="7" xfId="1" applyNumberFormat="1" applyFont="1" applyFill="1" applyBorder="1" applyAlignment="1" applyProtection="1">
      <alignment horizontal="center" vertical="center"/>
      <protection locked="0"/>
    </xf>
    <xf numFmtId="2" fontId="7" fillId="2" borderId="19" xfId="1" applyNumberFormat="1" applyFont="1" applyFill="1" applyBorder="1" applyAlignment="1" applyProtection="1">
      <alignment horizontal="center" vertical="center"/>
      <protection locked="0"/>
    </xf>
    <xf numFmtId="2" fontId="7" fillId="2" borderId="22" xfId="1" applyNumberFormat="1" applyFont="1" applyFill="1" applyBorder="1" applyAlignment="1" applyProtection="1">
      <alignment horizontal="center" vertical="center"/>
      <protection locked="0"/>
    </xf>
    <xf numFmtId="2" fontId="7" fillId="2" borderId="29" xfId="1" applyNumberFormat="1" applyFont="1" applyFill="1" applyBorder="1" applyAlignment="1" applyProtection="1">
      <alignment horizontal="center" vertical="center"/>
      <protection locked="0"/>
    </xf>
    <xf numFmtId="2" fontId="7" fillId="2" borderId="21" xfId="1" applyNumberFormat="1" applyFont="1" applyFill="1" applyBorder="1" applyAlignment="1" applyProtection="1">
      <alignment horizontal="center" vertical="center"/>
      <protection locked="0"/>
    </xf>
    <xf numFmtId="0" fontId="5" fillId="0" borderId="19" xfId="1" applyFont="1" applyBorder="1" applyAlignment="1" applyProtection="1">
      <alignment horizontal="center" vertical="center"/>
    </xf>
  </cellXfs>
  <cellStyles count="4">
    <cellStyle name="Normal" xfId="0" builtinId="0"/>
    <cellStyle name="Normal 2" xfId="1"/>
    <cellStyle name="Normal 3" xfId="2"/>
    <cellStyle name="Percent 3" xfId="3"/>
  </cellStyles>
  <dxfs count="2">
    <dxf>
      <font>
        <strike/>
      </font>
      <fill>
        <patternFill patternType="none">
          <bgColor auto="1"/>
        </patternFill>
      </fill>
    </dxf>
    <dxf>
      <font>
        <b/>
        <i/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view="pageBreakPreview" topLeftCell="A16" zoomScale="55" zoomScaleNormal="70" zoomScaleSheetLayoutView="55" workbookViewId="0">
      <selection activeCell="E83" sqref="E83"/>
    </sheetView>
  </sheetViews>
  <sheetFormatPr defaultRowHeight="15" x14ac:dyDescent="0.25"/>
  <cols>
    <col min="1" max="1" width="54.85546875" customWidth="1"/>
    <col min="2" max="8" width="30.7109375" customWidth="1"/>
    <col min="9" max="9" width="26.42578125" customWidth="1"/>
    <col min="10" max="10" width="27.140625" customWidth="1"/>
  </cols>
  <sheetData>
    <row r="1" spans="1:8" ht="15" customHeight="1" x14ac:dyDescent="0.25">
      <c r="A1" s="151" t="s">
        <v>52</v>
      </c>
      <c r="B1" s="151"/>
      <c r="C1" s="151"/>
      <c r="D1" s="151"/>
      <c r="E1" s="151"/>
      <c r="F1" s="151"/>
      <c r="G1" s="151"/>
      <c r="H1" s="151"/>
    </row>
    <row r="2" spans="1:8" ht="15" customHeight="1" x14ac:dyDescent="0.25">
      <c r="A2" s="151"/>
      <c r="B2" s="151"/>
      <c r="C2" s="151"/>
      <c r="D2" s="151"/>
      <c r="E2" s="151"/>
      <c r="F2" s="151"/>
      <c r="G2" s="151"/>
      <c r="H2" s="151"/>
    </row>
    <row r="3" spans="1:8" ht="15" customHeight="1" x14ac:dyDescent="0.25">
      <c r="A3" s="151"/>
      <c r="B3" s="151"/>
      <c r="C3" s="151"/>
      <c r="D3" s="151"/>
      <c r="E3" s="151"/>
      <c r="F3" s="151"/>
      <c r="G3" s="151"/>
      <c r="H3" s="151"/>
    </row>
    <row r="4" spans="1:8" ht="15" customHeight="1" x14ac:dyDescent="0.25">
      <c r="A4" s="151"/>
      <c r="B4" s="151"/>
      <c r="C4" s="151"/>
      <c r="D4" s="151"/>
      <c r="E4" s="151"/>
      <c r="F4" s="151"/>
      <c r="G4" s="151"/>
      <c r="H4" s="151"/>
    </row>
    <row r="5" spans="1:8" ht="15" customHeight="1" x14ac:dyDescent="0.25">
      <c r="A5" s="151"/>
      <c r="B5" s="151"/>
      <c r="C5" s="151"/>
      <c r="D5" s="151"/>
      <c r="E5" s="151"/>
      <c r="F5" s="151"/>
      <c r="G5" s="151"/>
      <c r="H5" s="151"/>
    </row>
    <row r="6" spans="1:8" ht="15" customHeight="1" x14ac:dyDescent="0.25">
      <c r="A6" s="151"/>
      <c r="B6" s="151"/>
      <c r="C6" s="151"/>
      <c r="D6" s="151"/>
      <c r="E6" s="151"/>
      <c r="F6" s="151"/>
      <c r="G6" s="151"/>
      <c r="H6" s="151"/>
    </row>
    <row r="7" spans="1:8" ht="15" customHeight="1" x14ac:dyDescent="0.25">
      <c r="A7" s="151"/>
      <c r="B7" s="151"/>
      <c r="C7" s="151"/>
      <c r="D7" s="151"/>
      <c r="E7" s="151"/>
      <c r="F7" s="151"/>
      <c r="G7" s="151"/>
      <c r="H7" s="151"/>
    </row>
    <row r="8" spans="1:8" ht="15" customHeight="1" x14ac:dyDescent="0.25">
      <c r="A8" s="152" t="s">
        <v>53</v>
      </c>
      <c r="B8" s="152"/>
      <c r="C8" s="152"/>
      <c r="D8" s="152"/>
      <c r="E8" s="152"/>
      <c r="F8" s="152"/>
      <c r="G8" s="152"/>
      <c r="H8" s="152"/>
    </row>
    <row r="9" spans="1:8" ht="15" customHeight="1" x14ac:dyDescent="0.25">
      <c r="A9" s="152"/>
      <c r="B9" s="152"/>
      <c r="C9" s="152"/>
      <c r="D9" s="152"/>
      <c r="E9" s="152"/>
      <c r="F9" s="152"/>
      <c r="G9" s="152"/>
      <c r="H9" s="152"/>
    </row>
    <row r="10" spans="1:8" ht="15" customHeight="1" x14ac:dyDescent="0.25">
      <c r="A10" s="152"/>
      <c r="B10" s="152"/>
      <c r="C10" s="152"/>
      <c r="D10" s="152"/>
      <c r="E10" s="152"/>
      <c r="F10" s="152"/>
      <c r="G10" s="152"/>
      <c r="H10" s="152"/>
    </row>
    <row r="11" spans="1:8" ht="15" customHeight="1" x14ac:dyDescent="0.25">
      <c r="A11" s="152"/>
      <c r="B11" s="152"/>
      <c r="C11" s="152"/>
      <c r="D11" s="152"/>
      <c r="E11" s="152"/>
      <c r="F11" s="152"/>
      <c r="G11" s="152"/>
      <c r="H11" s="152"/>
    </row>
    <row r="12" spans="1:8" ht="15" customHeight="1" x14ac:dyDescent="0.25">
      <c r="A12" s="152"/>
      <c r="B12" s="152"/>
      <c r="C12" s="152"/>
      <c r="D12" s="152"/>
      <c r="E12" s="152"/>
      <c r="F12" s="152"/>
      <c r="G12" s="152"/>
      <c r="H12" s="152"/>
    </row>
    <row r="13" spans="1:8" ht="15" customHeight="1" x14ac:dyDescent="0.25">
      <c r="A13" s="152"/>
      <c r="B13" s="152"/>
      <c r="C13" s="152"/>
      <c r="D13" s="152"/>
      <c r="E13" s="152"/>
      <c r="F13" s="152"/>
      <c r="G13" s="152"/>
      <c r="H13" s="152"/>
    </row>
    <row r="14" spans="1:8" ht="15" customHeight="1" x14ac:dyDescent="0.25">
      <c r="A14" s="152"/>
      <c r="B14" s="152"/>
      <c r="C14" s="152"/>
      <c r="D14" s="152"/>
      <c r="E14" s="152"/>
      <c r="F14" s="152"/>
      <c r="G14" s="152"/>
      <c r="H14" s="152"/>
    </row>
    <row r="15" spans="1:8" ht="15.75" thickBot="1" x14ac:dyDescent="0.3">
      <c r="A15" s="153"/>
      <c r="B15" s="153"/>
      <c r="C15" s="153"/>
      <c r="D15" s="153"/>
      <c r="E15" s="153"/>
      <c r="F15" s="153"/>
      <c r="G15" s="153"/>
      <c r="H15" s="153"/>
    </row>
    <row r="16" spans="1:8" ht="19.5" thickBot="1" x14ac:dyDescent="0.35">
      <c r="A16" s="140" t="s">
        <v>0</v>
      </c>
      <c r="B16" s="141"/>
      <c r="C16" s="141"/>
      <c r="D16" s="141"/>
      <c r="E16" s="141"/>
      <c r="F16" s="141"/>
      <c r="G16" s="141"/>
      <c r="H16" s="141"/>
    </row>
    <row r="17" spans="1:8" ht="18.75" x14ac:dyDescent="0.3">
      <c r="A17" s="2" t="s">
        <v>1</v>
      </c>
      <c r="B17" s="2"/>
      <c r="C17" s="2"/>
      <c r="D17" s="1"/>
      <c r="E17" s="1"/>
      <c r="F17" s="1"/>
      <c r="G17" s="1"/>
      <c r="H17" s="1"/>
    </row>
    <row r="18" spans="1:8" ht="26.25" x14ac:dyDescent="0.4">
      <c r="A18" s="3" t="s">
        <v>2</v>
      </c>
      <c r="B18" s="158" t="s">
        <v>89</v>
      </c>
      <c r="C18" s="158"/>
      <c r="D18" s="158"/>
      <c r="E18" s="158"/>
      <c r="F18" s="158"/>
      <c r="G18" s="62"/>
      <c r="H18" s="1"/>
    </row>
    <row r="19" spans="1:8" ht="26.25" x14ac:dyDescent="0.4">
      <c r="A19" s="3" t="s">
        <v>3</v>
      </c>
      <c r="B19" s="42" t="s">
        <v>85</v>
      </c>
      <c r="C19" s="65"/>
      <c r="F19" s="1"/>
      <c r="G19" s="1"/>
      <c r="H19" s="1"/>
    </row>
    <row r="20" spans="1:8" ht="26.25" x14ac:dyDescent="0.4">
      <c r="A20" s="3" t="s">
        <v>4</v>
      </c>
      <c r="B20" s="142" t="s">
        <v>86</v>
      </c>
      <c r="C20" s="142"/>
      <c r="D20" s="142"/>
      <c r="E20" s="1"/>
      <c r="F20" s="1"/>
      <c r="G20" s="1"/>
      <c r="H20" s="1"/>
    </row>
    <row r="21" spans="1:8" ht="26.25" x14ac:dyDescent="0.4">
      <c r="A21" s="3" t="s">
        <v>5</v>
      </c>
      <c r="B21" s="157" t="s">
        <v>87</v>
      </c>
      <c r="C21" s="157"/>
      <c r="D21" s="157"/>
      <c r="E21" s="157"/>
      <c r="F21" s="157"/>
      <c r="G21" s="157"/>
      <c r="H21" s="157"/>
    </row>
    <row r="22" spans="1:8" ht="26.25" x14ac:dyDescent="0.4">
      <c r="A22" s="3" t="s">
        <v>6</v>
      </c>
      <c r="B22" s="4">
        <v>42949</v>
      </c>
      <c r="C22" s="61"/>
      <c r="D22" s="5"/>
      <c r="E22" s="1"/>
      <c r="F22" s="1"/>
      <c r="G22" s="1"/>
      <c r="H22" s="1"/>
    </row>
    <row r="23" spans="1:8" ht="26.25" x14ac:dyDescent="0.4">
      <c r="A23" s="3" t="s">
        <v>7</v>
      </c>
      <c r="B23" s="4">
        <v>42950</v>
      </c>
      <c r="C23" s="61"/>
      <c r="D23" s="5"/>
      <c r="E23" s="1"/>
      <c r="F23" s="1"/>
      <c r="G23" s="1"/>
      <c r="H23" s="1"/>
    </row>
    <row r="24" spans="1:8" ht="18.75" x14ac:dyDescent="0.3">
      <c r="A24" s="3"/>
      <c r="B24" s="6"/>
      <c r="C24" s="6"/>
      <c r="D24" s="1"/>
      <c r="E24" s="1"/>
      <c r="F24" s="1"/>
      <c r="G24" s="1"/>
      <c r="H24" s="1"/>
    </row>
    <row r="25" spans="1:8" ht="18.75" x14ac:dyDescent="0.3">
      <c r="A25" s="7" t="s">
        <v>8</v>
      </c>
      <c r="B25" s="6"/>
      <c r="C25" s="6"/>
      <c r="D25" s="1"/>
      <c r="E25" s="1"/>
      <c r="F25" s="1"/>
      <c r="G25" s="1"/>
      <c r="H25" s="1"/>
    </row>
    <row r="26" spans="1:8" ht="26.25" x14ac:dyDescent="0.4">
      <c r="A26" s="8" t="s">
        <v>9</v>
      </c>
      <c r="B26" s="159" t="s">
        <v>88</v>
      </c>
      <c r="C26" s="159"/>
      <c r="D26" s="63"/>
      <c r="E26" s="1"/>
      <c r="F26" s="1"/>
      <c r="G26" s="1"/>
      <c r="H26" s="1"/>
    </row>
    <row r="27" spans="1:8" ht="26.25" x14ac:dyDescent="0.4">
      <c r="A27" s="9" t="s">
        <v>10</v>
      </c>
      <c r="B27" s="160"/>
      <c r="C27" s="160"/>
      <c r="D27" s="64"/>
      <c r="E27" s="1"/>
      <c r="F27" s="1"/>
      <c r="G27" s="1"/>
      <c r="H27" s="1"/>
    </row>
    <row r="28" spans="1:8" ht="27" thickBot="1" x14ac:dyDescent="0.45">
      <c r="A28" s="9" t="s">
        <v>11</v>
      </c>
      <c r="B28" s="10">
        <v>99.75</v>
      </c>
      <c r="C28" s="60"/>
      <c r="D28" s="1"/>
      <c r="E28" s="1"/>
      <c r="F28" s="1"/>
      <c r="G28" s="1"/>
      <c r="H28" s="1"/>
    </row>
    <row r="29" spans="1:8" ht="27" customHeight="1" thickBot="1" x14ac:dyDescent="0.45">
      <c r="A29" s="9" t="s">
        <v>12</v>
      </c>
      <c r="B29" s="11">
        <v>0</v>
      </c>
      <c r="C29" s="154" t="s">
        <v>13</v>
      </c>
      <c r="D29" s="155"/>
      <c r="E29" s="155"/>
      <c r="F29" s="155"/>
      <c r="G29" s="155"/>
      <c r="H29" s="156"/>
    </row>
    <row r="30" spans="1:8" ht="19.5" thickBot="1" x14ac:dyDescent="0.35">
      <c r="A30" s="9" t="s">
        <v>14</v>
      </c>
      <c r="B30" s="13">
        <f>B28-B29</f>
        <v>99.75</v>
      </c>
      <c r="C30" s="13"/>
      <c r="D30" s="14"/>
      <c r="E30" s="14"/>
      <c r="F30" s="14"/>
      <c r="G30" s="14"/>
      <c r="H30" s="14"/>
    </row>
    <row r="31" spans="1:8" ht="27" customHeight="1" thickBot="1" x14ac:dyDescent="0.45">
      <c r="A31" s="9" t="s">
        <v>15</v>
      </c>
      <c r="B31" s="15">
        <v>55.844999999999999</v>
      </c>
      <c r="C31" s="154" t="s">
        <v>16</v>
      </c>
      <c r="D31" s="155"/>
      <c r="E31" s="155"/>
      <c r="F31" s="155"/>
      <c r="G31" s="155"/>
      <c r="H31" s="156"/>
    </row>
    <row r="32" spans="1:8" ht="27" customHeight="1" thickBot="1" x14ac:dyDescent="0.45">
      <c r="A32" s="9" t="s">
        <v>17</v>
      </c>
      <c r="B32" s="15">
        <v>392.14</v>
      </c>
      <c r="C32" s="154" t="s">
        <v>18</v>
      </c>
      <c r="D32" s="155"/>
      <c r="E32" s="155"/>
      <c r="F32" s="155"/>
      <c r="G32" s="155"/>
      <c r="H32" s="156"/>
    </row>
    <row r="33" spans="1:10" ht="18.75" x14ac:dyDescent="0.3">
      <c r="A33" s="9"/>
      <c r="B33" s="16"/>
      <c r="C33" s="16"/>
      <c r="D33" s="17"/>
      <c r="E33" s="17"/>
      <c r="F33" s="17"/>
      <c r="G33" s="17"/>
      <c r="H33" s="17"/>
    </row>
    <row r="34" spans="1:10" ht="18.75" x14ac:dyDescent="0.3">
      <c r="A34" s="9" t="s">
        <v>19</v>
      </c>
      <c r="B34" s="18">
        <f>B31/B32</f>
        <v>0.14241087366756772</v>
      </c>
      <c r="C34" s="1" t="s">
        <v>20</v>
      </c>
      <c r="E34" s="1"/>
      <c r="F34" s="1"/>
      <c r="G34" s="1"/>
      <c r="H34" s="1"/>
    </row>
    <row r="35" spans="1:10" ht="18.75" x14ac:dyDescent="0.3">
      <c r="A35" s="9"/>
      <c r="B35" s="13"/>
      <c r="C35" s="13"/>
      <c r="D35" s="12"/>
      <c r="E35" s="12"/>
      <c r="F35" s="12"/>
      <c r="G35" s="12"/>
      <c r="H35" s="12"/>
    </row>
    <row r="36" spans="1:10" ht="19.5" thickBot="1" x14ac:dyDescent="0.35">
      <c r="A36" s="9"/>
      <c r="B36" s="13"/>
      <c r="C36" s="13"/>
      <c r="D36" s="12"/>
      <c r="E36" s="12"/>
      <c r="F36" s="12"/>
      <c r="G36" s="12"/>
      <c r="H36" s="12"/>
    </row>
    <row r="37" spans="1:10" ht="23.25" thickBot="1" x14ac:dyDescent="0.35">
      <c r="A37" s="9"/>
      <c r="B37" s="43" t="s">
        <v>58</v>
      </c>
      <c r="C37" s="43" t="s">
        <v>59</v>
      </c>
      <c r="D37" s="43" t="s">
        <v>60</v>
      </c>
      <c r="E37" s="43" t="s">
        <v>61</v>
      </c>
      <c r="F37" s="43" t="s">
        <v>62</v>
      </c>
      <c r="G37" s="43" t="s">
        <v>63</v>
      </c>
      <c r="H37" s="43" t="s">
        <v>65</v>
      </c>
      <c r="I37" s="43" t="s">
        <v>78</v>
      </c>
      <c r="J37" s="43" t="s">
        <v>79</v>
      </c>
    </row>
    <row r="38" spans="1:10" ht="26.25" x14ac:dyDescent="0.4">
      <c r="A38" s="19" t="s">
        <v>21</v>
      </c>
      <c r="B38" s="68">
        <v>100</v>
      </c>
      <c r="C38" s="20">
        <v>100</v>
      </c>
      <c r="D38" s="20">
        <v>100</v>
      </c>
      <c r="E38" s="20">
        <v>100</v>
      </c>
      <c r="F38" s="20">
        <v>100</v>
      </c>
      <c r="G38" s="20">
        <v>100</v>
      </c>
      <c r="H38" s="20">
        <v>100</v>
      </c>
      <c r="I38" s="20"/>
      <c r="J38" s="20"/>
    </row>
    <row r="39" spans="1:10" ht="26.25" x14ac:dyDescent="0.4">
      <c r="A39" s="21" t="s">
        <v>22</v>
      </c>
      <c r="B39" s="69">
        <v>5</v>
      </c>
      <c r="C39" s="22">
        <v>5</v>
      </c>
      <c r="D39" s="22">
        <v>5</v>
      </c>
      <c r="E39" s="22">
        <v>5</v>
      </c>
      <c r="F39" s="22">
        <v>5</v>
      </c>
      <c r="G39" s="22">
        <v>5</v>
      </c>
      <c r="H39" s="22">
        <v>5</v>
      </c>
      <c r="I39" s="22"/>
      <c r="J39" s="22"/>
    </row>
    <row r="40" spans="1:10" ht="26.25" x14ac:dyDescent="0.4">
      <c r="A40" s="21" t="s">
        <v>25</v>
      </c>
      <c r="B40" s="69">
        <v>100</v>
      </c>
      <c r="C40" s="22">
        <v>100</v>
      </c>
      <c r="D40" s="22">
        <v>100</v>
      </c>
      <c r="E40" s="22">
        <v>100</v>
      </c>
      <c r="F40" s="22">
        <v>100</v>
      </c>
      <c r="G40" s="22">
        <v>100</v>
      </c>
      <c r="H40" s="22">
        <v>100</v>
      </c>
      <c r="I40" s="22"/>
      <c r="J40" s="22"/>
    </row>
    <row r="41" spans="1:10" ht="26.25" x14ac:dyDescent="0.4">
      <c r="A41" s="21" t="s">
        <v>26</v>
      </c>
      <c r="B41" s="69">
        <v>4</v>
      </c>
      <c r="C41" s="22">
        <v>5</v>
      </c>
      <c r="D41" s="22">
        <v>6</v>
      </c>
      <c r="E41" s="22">
        <v>7</v>
      </c>
      <c r="F41" s="22">
        <v>8</v>
      </c>
      <c r="G41" s="22">
        <v>9</v>
      </c>
      <c r="H41" s="22">
        <v>10</v>
      </c>
      <c r="I41" s="22"/>
      <c r="J41" s="22"/>
    </row>
    <row r="42" spans="1:10" ht="26.25" x14ac:dyDescent="0.4">
      <c r="A42" s="21" t="s">
        <v>27</v>
      </c>
      <c r="B42" s="69">
        <v>100</v>
      </c>
      <c r="C42" s="22">
        <v>100</v>
      </c>
      <c r="D42" s="22">
        <v>100</v>
      </c>
      <c r="E42" s="22">
        <v>100</v>
      </c>
      <c r="F42" s="22">
        <v>100</v>
      </c>
      <c r="G42" s="22">
        <v>100</v>
      </c>
      <c r="H42" s="22">
        <v>100</v>
      </c>
      <c r="I42" s="22"/>
      <c r="J42" s="22"/>
    </row>
    <row r="43" spans="1:10" ht="26.25" x14ac:dyDescent="0.4">
      <c r="A43" s="21" t="s">
        <v>28</v>
      </c>
      <c r="B43" s="69">
        <v>1</v>
      </c>
      <c r="C43" s="22">
        <v>1</v>
      </c>
      <c r="D43" s="22">
        <v>1</v>
      </c>
      <c r="E43" s="22">
        <v>1</v>
      </c>
      <c r="F43" s="22">
        <v>1</v>
      </c>
      <c r="G43" s="22">
        <v>1</v>
      </c>
      <c r="H43" s="22">
        <v>1</v>
      </c>
      <c r="I43" s="22"/>
      <c r="J43" s="22"/>
    </row>
    <row r="44" spans="1:10" ht="26.25" x14ac:dyDescent="0.4">
      <c r="A44" s="21" t="s">
        <v>29</v>
      </c>
      <c r="B44" s="69">
        <v>1</v>
      </c>
      <c r="C44" s="22">
        <v>1</v>
      </c>
      <c r="D44" s="22">
        <v>1</v>
      </c>
      <c r="E44" s="22">
        <v>1</v>
      </c>
      <c r="F44" s="22">
        <v>1</v>
      </c>
      <c r="G44" s="22">
        <v>1</v>
      </c>
      <c r="H44" s="22">
        <v>1</v>
      </c>
      <c r="I44" s="22"/>
      <c r="J44" s="22"/>
    </row>
    <row r="45" spans="1:10" ht="26.25" x14ac:dyDescent="0.4">
      <c r="A45" s="21" t="s">
        <v>31</v>
      </c>
      <c r="B45" s="69">
        <v>1</v>
      </c>
      <c r="C45" s="22">
        <v>1</v>
      </c>
      <c r="D45" s="22">
        <v>1</v>
      </c>
      <c r="E45" s="22">
        <v>1</v>
      </c>
      <c r="F45" s="22">
        <v>1</v>
      </c>
      <c r="G45" s="22">
        <v>1</v>
      </c>
      <c r="H45" s="22">
        <v>1</v>
      </c>
      <c r="I45" s="22"/>
      <c r="J45" s="22"/>
    </row>
    <row r="46" spans="1:10" ht="27" thickBot="1" x14ac:dyDescent="0.45">
      <c r="A46" s="21" t="s">
        <v>33</v>
      </c>
      <c r="B46" s="70">
        <v>1</v>
      </c>
      <c r="C46" s="71">
        <v>1</v>
      </c>
      <c r="D46" s="71">
        <v>1</v>
      </c>
      <c r="E46" s="71">
        <v>1</v>
      </c>
      <c r="F46" s="71">
        <v>1</v>
      </c>
      <c r="G46" s="71">
        <v>1</v>
      </c>
      <c r="H46" s="71">
        <v>1</v>
      </c>
      <c r="I46" s="71"/>
      <c r="J46" s="71"/>
    </row>
    <row r="47" spans="1:10" ht="19.5" thickBot="1" x14ac:dyDescent="0.35">
      <c r="A47" s="21" t="s">
        <v>35</v>
      </c>
      <c r="B47" s="72">
        <f t="shared" ref="B47:H47" si="0">(B46/B45)*(B44/B43)*(B42/B41)*(B40/B39)*B38</f>
        <v>50000</v>
      </c>
      <c r="C47" s="26">
        <f t="shared" si="0"/>
        <v>40000</v>
      </c>
      <c r="D47" s="26">
        <f t="shared" si="0"/>
        <v>33333.333333333336</v>
      </c>
      <c r="E47" s="26">
        <f t="shared" si="0"/>
        <v>28571.428571428572</v>
      </c>
      <c r="F47" s="26">
        <f t="shared" si="0"/>
        <v>25000</v>
      </c>
      <c r="G47" s="26">
        <f t="shared" si="0"/>
        <v>22222.222222222223</v>
      </c>
      <c r="H47" s="26">
        <f t="shared" si="0"/>
        <v>20000</v>
      </c>
      <c r="I47" s="26" t="e">
        <f t="shared" ref="I47:J47" si="1">(I46/I45)*(I44/I43)*(I42/I41)*(I40/I39)*I38</f>
        <v>#DIV/0!</v>
      </c>
      <c r="J47" s="26" t="e">
        <f t="shared" si="1"/>
        <v>#DIV/0!</v>
      </c>
    </row>
    <row r="48" spans="1:10" ht="18.75" x14ac:dyDescent="0.25">
      <c r="A48" s="136" t="s">
        <v>37</v>
      </c>
      <c r="B48" s="137"/>
      <c r="C48" s="17"/>
    </row>
    <row r="49" spans="1:10" ht="19.5" thickBot="1" x14ac:dyDescent="0.3">
      <c r="A49" s="138"/>
      <c r="B49" s="139"/>
      <c r="C49" s="17"/>
    </row>
    <row r="50" spans="1:10" ht="19.5" thickBot="1" x14ac:dyDescent="0.35">
      <c r="A50" s="1"/>
      <c r="B50" s="1"/>
      <c r="C50" s="1"/>
    </row>
    <row r="51" spans="1:10" ht="19.5" thickBot="1" x14ac:dyDescent="0.35">
      <c r="A51" s="1"/>
      <c r="B51" s="161" t="s">
        <v>84</v>
      </c>
      <c r="C51" s="162"/>
      <c r="D51" s="162"/>
      <c r="E51" s="162"/>
      <c r="F51" s="162"/>
      <c r="G51" s="162"/>
      <c r="H51" s="162"/>
      <c r="I51" s="162"/>
      <c r="J51" s="163"/>
    </row>
    <row r="52" spans="1:10" ht="23.25" thickBot="1" x14ac:dyDescent="0.35">
      <c r="A52" s="1"/>
      <c r="B52" s="43" t="s">
        <v>58</v>
      </c>
      <c r="C52" s="43" t="s">
        <v>59</v>
      </c>
      <c r="D52" s="43" t="s">
        <v>60</v>
      </c>
      <c r="E52" s="43" t="s">
        <v>61</v>
      </c>
      <c r="F52" s="43" t="s">
        <v>62</v>
      </c>
      <c r="G52" s="43" t="s">
        <v>63</v>
      </c>
      <c r="H52" s="43" t="s">
        <v>65</v>
      </c>
      <c r="I52" s="43" t="s">
        <v>78</v>
      </c>
      <c r="J52" s="43" t="s">
        <v>79</v>
      </c>
    </row>
    <row r="53" spans="1:10" ht="18.75" x14ac:dyDescent="0.3">
      <c r="A53" s="73" t="s">
        <v>23</v>
      </c>
      <c r="B53" s="120" t="s">
        <v>24</v>
      </c>
      <c r="C53" s="23" t="s">
        <v>24</v>
      </c>
      <c r="D53" s="23" t="s">
        <v>24</v>
      </c>
      <c r="E53" s="23" t="s">
        <v>24</v>
      </c>
      <c r="F53" s="23" t="s">
        <v>24</v>
      </c>
      <c r="G53" s="23" t="s">
        <v>24</v>
      </c>
      <c r="H53" s="23" t="s">
        <v>24</v>
      </c>
      <c r="I53" s="23" t="s">
        <v>24</v>
      </c>
      <c r="J53" s="23" t="s">
        <v>24</v>
      </c>
    </row>
    <row r="54" spans="1:10" ht="26.25" x14ac:dyDescent="0.4">
      <c r="A54" s="124">
        <v>1</v>
      </c>
      <c r="B54" s="121">
        <v>0.22</v>
      </c>
      <c r="C54" s="24">
        <v>0.28000000000000003</v>
      </c>
      <c r="D54" s="24">
        <v>0.35</v>
      </c>
      <c r="E54" s="24">
        <v>0.39500000000000002</v>
      </c>
      <c r="F54" s="25">
        <v>0.45100000000000001</v>
      </c>
      <c r="G54" s="25">
        <v>0.51900000000000002</v>
      </c>
      <c r="H54" s="24">
        <v>0.56100000000000005</v>
      </c>
      <c r="I54" s="24"/>
      <c r="J54" s="24"/>
    </row>
    <row r="55" spans="1:10" ht="26.25" x14ac:dyDescent="0.4">
      <c r="A55" s="76">
        <v>2</v>
      </c>
      <c r="B55" s="84">
        <v>0.224</v>
      </c>
      <c r="C55" s="25">
        <v>0.27800000000000002</v>
      </c>
      <c r="D55" s="25">
        <v>0.34499999999999997</v>
      </c>
      <c r="E55" s="25">
        <v>0.39100000000000001</v>
      </c>
      <c r="F55" s="25">
        <v>0.44800000000000001</v>
      </c>
      <c r="G55" s="25">
        <v>0.51500000000000001</v>
      </c>
      <c r="H55" s="25">
        <v>0.56200000000000006</v>
      </c>
      <c r="I55" s="25"/>
      <c r="J55" s="25"/>
    </row>
    <row r="56" spans="1:10" ht="26.25" x14ac:dyDescent="0.4">
      <c r="A56" s="76">
        <v>3</v>
      </c>
      <c r="B56" s="84">
        <v>0.223</v>
      </c>
      <c r="C56" s="25">
        <v>0.28699999999999998</v>
      </c>
      <c r="D56" s="25">
        <v>0.34499999999999997</v>
      </c>
      <c r="E56" s="25">
        <v>0.39200000000000002</v>
      </c>
      <c r="F56" s="25">
        <v>0.44700000000000001</v>
      </c>
      <c r="G56" s="25">
        <v>0.51500000000000001</v>
      </c>
      <c r="H56" s="25">
        <v>0.55800000000000005</v>
      </c>
      <c r="I56" s="25"/>
      <c r="J56" s="25"/>
    </row>
    <row r="57" spans="1:10" ht="27" thickBot="1" x14ac:dyDescent="0.45">
      <c r="A57" s="125">
        <v>4</v>
      </c>
      <c r="B57" s="84"/>
      <c r="C57" s="25"/>
      <c r="D57" s="25"/>
      <c r="E57" s="25"/>
      <c r="F57" s="25"/>
      <c r="G57" s="25"/>
      <c r="H57" s="25"/>
      <c r="I57" s="25"/>
      <c r="J57" s="25"/>
    </row>
    <row r="58" spans="1:10" ht="28.5" customHeight="1" thickBot="1" x14ac:dyDescent="0.45">
      <c r="A58" s="44" t="s">
        <v>24</v>
      </c>
      <c r="B58" s="122">
        <f>IF(ISBLANK(B38),"-",AVERAGE(B54:B57))</f>
        <v>0.22233333333333336</v>
      </c>
      <c r="C58" s="55">
        <f t="shared" ref="C58:H58" si="2">IF(ISBLANK(C38),"-",AVERAGE(C54:C57))</f>
        <v>0.28166666666666668</v>
      </c>
      <c r="D58" s="55">
        <f t="shared" si="2"/>
        <v>0.34666666666666668</v>
      </c>
      <c r="E58" s="55">
        <f t="shared" si="2"/>
        <v>0.39266666666666666</v>
      </c>
      <c r="F58" s="55">
        <f t="shared" si="2"/>
        <v>0.44866666666666671</v>
      </c>
      <c r="G58" s="55">
        <f t="shared" ref="G58" si="3">IF(ISBLANK(G38),"-",AVERAGE(G54:G57))</f>
        <v>0.51633333333333331</v>
      </c>
      <c r="H58" s="55">
        <f t="shared" si="2"/>
        <v>0.56033333333333346</v>
      </c>
      <c r="I58" s="55" t="str">
        <f t="shared" ref="I58:J58" si="4">IF(ISBLANK(I38),"-",AVERAGE(I54:I57))</f>
        <v>-</v>
      </c>
      <c r="J58" s="55" t="str">
        <f t="shared" si="4"/>
        <v>-</v>
      </c>
    </row>
    <row r="59" spans="1:10" ht="27" thickBot="1" x14ac:dyDescent="0.45">
      <c r="A59" s="118" t="s">
        <v>38</v>
      </c>
      <c r="B59" s="123">
        <f t="shared" ref="B59:J59" si="5">IF(ISBLANK(B38),"-",$B$60/B47)</f>
        <v>1.1391662249196717E-3</v>
      </c>
      <c r="C59" s="54">
        <f t="shared" si="5"/>
        <v>1.4239577811495895E-3</v>
      </c>
      <c r="D59" s="54">
        <f t="shared" si="5"/>
        <v>1.7087493373795072E-3</v>
      </c>
      <c r="E59" s="54">
        <f t="shared" si="5"/>
        <v>1.9935408936094254E-3</v>
      </c>
      <c r="F59" s="54">
        <f t="shared" si="5"/>
        <v>2.2783324498393434E-3</v>
      </c>
      <c r="G59" s="54">
        <f t="shared" si="5"/>
        <v>2.5631240060692609E-3</v>
      </c>
      <c r="H59" s="54">
        <f t="shared" si="5"/>
        <v>2.8479155622991789E-3</v>
      </c>
      <c r="I59" s="54" t="str">
        <f t="shared" si="5"/>
        <v>-</v>
      </c>
      <c r="J59" s="54" t="str">
        <f t="shared" si="5"/>
        <v>-</v>
      </c>
    </row>
    <row r="60" spans="1:10" s="81" customFormat="1" ht="26.25" x14ac:dyDescent="0.4">
      <c r="A60" s="35" t="s">
        <v>36</v>
      </c>
      <c r="B60" s="119">
        <f>B61*$B$30/100</f>
        <v>56.95831124598358</v>
      </c>
      <c r="C60" s="60"/>
      <c r="D60" s="60"/>
      <c r="E60" s="60"/>
      <c r="F60" s="60"/>
      <c r="G60" s="60"/>
      <c r="H60" s="60"/>
      <c r="I60" s="60"/>
      <c r="J60" s="60"/>
    </row>
    <row r="61" spans="1:10" s="81" customFormat="1" ht="27" thickBot="1" x14ac:dyDescent="0.45">
      <c r="A61" s="35" t="s">
        <v>34</v>
      </c>
      <c r="B61" s="46">
        <f>B62*$B$34</f>
        <v>57.101063905747949</v>
      </c>
      <c r="C61" s="60"/>
      <c r="D61" s="60"/>
      <c r="E61" s="60"/>
      <c r="F61" s="60"/>
      <c r="G61" s="60"/>
      <c r="H61" s="60"/>
      <c r="I61" s="60"/>
      <c r="J61" s="60"/>
    </row>
    <row r="62" spans="1:10" s="81" customFormat="1" ht="26.25" x14ac:dyDescent="0.4">
      <c r="A62" s="34" t="s">
        <v>32</v>
      </c>
      <c r="B62" s="49">
        <v>400.96</v>
      </c>
      <c r="C62" s="60"/>
      <c r="D62" s="60"/>
      <c r="E62" s="60"/>
      <c r="F62" s="60"/>
      <c r="G62" s="60"/>
      <c r="H62" s="60"/>
      <c r="I62" s="60"/>
      <c r="J62" s="60"/>
    </row>
    <row r="63" spans="1:10" ht="18.75" x14ac:dyDescent="0.3">
      <c r="A63" s="50" t="s">
        <v>54</v>
      </c>
      <c r="B63" s="45">
        <f>SLOPE(B58:H58,B59:H59)</f>
        <v>198.80873003600553</v>
      </c>
      <c r="D63" s="1"/>
      <c r="E63" s="1"/>
      <c r="F63" s="1"/>
      <c r="G63" s="1"/>
      <c r="H63" s="1"/>
    </row>
    <row r="64" spans="1:10" ht="18.75" x14ac:dyDescent="0.3">
      <c r="A64" s="50" t="s">
        <v>55</v>
      </c>
      <c r="B64" s="126">
        <f>INTERCEPT(B58:J58,B59:J59)</f>
        <v>-8.0952380952392655E-4</v>
      </c>
      <c r="C64" s="27"/>
      <c r="D64" s="1"/>
      <c r="E64" s="1"/>
      <c r="F64" s="1"/>
      <c r="G64" s="1"/>
      <c r="H64" s="1"/>
    </row>
    <row r="65" spans="1:14" ht="18.75" x14ac:dyDescent="0.3">
      <c r="A65" s="50" t="s">
        <v>56</v>
      </c>
      <c r="B65" s="47">
        <f>CORREL(B58:H58,B59:H59)</f>
        <v>0.99902774814236517</v>
      </c>
      <c r="C65" s="27"/>
      <c r="D65" s="1"/>
      <c r="E65" s="1"/>
      <c r="F65" s="1"/>
      <c r="G65" s="1"/>
      <c r="H65" s="1"/>
    </row>
    <row r="66" spans="1:14" ht="22.5" thickBot="1" x14ac:dyDescent="0.35">
      <c r="A66" s="51" t="s">
        <v>57</v>
      </c>
      <c r="B66" s="48">
        <f>RSQ(B58:H58,B59:H59)</f>
        <v>0.99805644155840501</v>
      </c>
      <c r="C66" s="27"/>
      <c r="D66" s="1"/>
      <c r="E66" s="1"/>
      <c r="F66" s="1"/>
      <c r="G66" s="1"/>
      <c r="H66" s="1"/>
    </row>
    <row r="67" spans="1:14" ht="18.75" x14ac:dyDescent="0.3">
      <c r="A67" s="2"/>
      <c r="B67" s="27"/>
      <c r="C67" s="27"/>
      <c r="D67" s="1"/>
      <c r="E67" s="1"/>
      <c r="F67" s="1"/>
      <c r="G67" s="1"/>
      <c r="H67" s="1"/>
    </row>
    <row r="68" spans="1:14" ht="18.75" x14ac:dyDescent="0.3">
      <c r="A68" s="2" t="s">
        <v>8</v>
      </c>
      <c r="B68" s="27" t="s">
        <v>41</v>
      </c>
      <c r="C68" s="27"/>
      <c r="D68" s="1"/>
      <c r="E68" s="1"/>
      <c r="F68" s="1"/>
      <c r="G68" s="127"/>
      <c r="H68" s="1"/>
    </row>
    <row r="69" spans="1:14" ht="18.75" x14ac:dyDescent="0.3">
      <c r="A69" s="1" t="s">
        <v>42</v>
      </c>
      <c r="B69" s="28" t="str">
        <f>B21</f>
        <v>Each 5ml ampoule contains 100mg iron as iron sucrose</v>
      </c>
      <c r="C69" s="28"/>
      <c r="D69" s="1"/>
      <c r="E69" s="1"/>
      <c r="F69" s="1"/>
      <c r="G69" s="1"/>
      <c r="H69" s="1"/>
    </row>
    <row r="70" spans="1:14" ht="26.25" x14ac:dyDescent="0.4">
      <c r="A70" s="83" t="s">
        <v>82</v>
      </c>
      <c r="B70" s="91">
        <v>1</v>
      </c>
      <c r="C70" s="92" t="s">
        <v>83</v>
      </c>
      <c r="D70" s="93">
        <v>20</v>
      </c>
      <c r="E70" s="82" t="str">
        <f>B20</f>
        <v>IRON SUCROSE IRON SUCROSE FER SACCHAROSE</v>
      </c>
      <c r="F70" s="82"/>
      <c r="G70" s="1"/>
      <c r="H70" s="1"/>
    </row>
    <row r="71" spans="1:14" ht="17.25" thickBot="1" x14ac:dyDescent="0.35">
      <c r="A71" s="29"/>
      <c r="B71" s="29"/>
      <c r="C71" s="29"/>
      <c r="D71" s="29"/>
      <c r="E71" s="30"/>
      <c r="F71" s="30"/>
      <c r="G71" s="30"/>
      <c r="H71" s="30"/>
    </row>
    <row r="72" spans="1:14" s="74" customFormat="1" ht="27" thickBot="1" x14ac:dyDescent="0.45">
      <c r="A72" s="85" t="s">
        <v>43</v>
      </c>
      <c r="B72" s="86">
        <v>100</v>
      </c>
      <c r="C72" s="82"/>
      <c r="D72" s="94" t="s">
        <v>80</v>
      </c>
      <c r="E72" s="95" t="s">
        <v>23</v>
      </c>
      <c r="F72" s="95" t="s">
        <v>24</v>
      </c>
      <c r="G72" s="95" t="s">
        <v>64</v>
      </c>
      <c r="H72" s="95" t="s">
        <v>66</v>
      </c>
      <c r="I72" s="109"/>
      <c r="N72" s="75"/>
    </row>
    <row r="73" spans="1:14" s="74" customFormat="1" ht="26.25" x14ac:dyDescent="0.4">
      <c r="A73" s="87" t="s">
        <v>81</v>
      </c>
      <c r="B73" s="88">
        <v>5</v>
      </c>
      <c r="C73" s="144" t="s">
        <v>67</v>
      </c>
      <c r="D73" s="164">
        <v>5</v>
      </c>
      <c r="E73" s="96">
        <v>1</v>
      </c>
      <c r="F73" s="97">
        <v>0.40500000000000003</v>
      </c>
      <c r="G73" s="131">
        <f>IF(ISBLANK(F73),"-",(((F73-$B$64)/$B$63)*$B$81)/5)</f>
        <v>20.412057545764178</v>
      </c>
      <c r="H73" s="128">
        <f>IF(ISBLANK(F73),"-",(G73/$D$70)*100)</f>
        <v>102.0602877288209</v>
      </c>
      <c r="I73" s="110"/>
      <c r="N73" s="75"/>
    </row>
    <row r="74" spans="1:14" s="74" customFormat="1" ht="26.25" x14ac:dyDescent="0.4">
      <c r="A74" s="87" t="s">
        <v>68</v>
      </c>
      <c r="B74" s="88">
        <v>50</v>
      </c>
      <c r="C74" s="145"/>
      <c r="D74" s="165"/>
      <c r="E74" s="98">
        <v>2</v>
      </c>
      <c r="F74" s="90">
        <v>0.40699999999999997</v>
      </c>
      <c r="G74" s="132">
        <f t="shared" ref="G74:G84" si="6">IF(ISBLANK(F74),"-",(((F74-$B$64)/$B$63)*$B$81)/5)</f>
        <v>20.512656749815115</v>
      </c>
      <c r="H74" s="129">
        <f t="shared" ref="H74:H84" si="7">IF(ISBLANK(F74),"-",(G74/$D$70)*100)</f>
        <v>102.56328374907557</v>
      </c>
      <c r="I74" s="110"/>
      <c r="N74" s="75"/>
    </row>
    <row r="75" spans="1:14" s="74" customFormat="1" ht="26.25" x14ac:dyDescent="0.4">
      <c r="A75" s="87" t="s">
        <v>69</v>
      </c>
      <c r="B75" s="88">
        <v>2</v>
      </c>
      <c r="C75" s="145"/>
      <c r="D75" s="165"/>
      <c r="E75" s="98">
        <v>3</v>
      </c>
      <c r="F75" s="90">
        <v>0.40500000000000003</v>
      </c>
      <c r="G75" s="132">
        <f t="shared" si="6"/>
        <v>20.412057545764178</v>
      </c>
      <c r="H75" s="129">
        <f t="shared" si="7"/>
        <v>102.0602877288209</v>
      </c>
      <c r="I75" s="110"/>
      <c r="N75" s="75"/>
    </row>
    <row r="76" spans="1:14" s="1" customFormat="1" ht="27" thickBot="1" x14ac:dyDescent="0.45">
      <c r="A76" s="87" t="s">
        <v>70</v>
      </c>
      <c r="B76" s="88">
        <v>100</v>
      </c>
      <c r="C76" s="146"/>
      <c r="D76" s="166"/>
      <c r="E76" s="99">
        <v>4</v>
      </c>
      <c r="F76" s="100"/>
      <c r="G76" s="132" t="str">
        <f t="shared" si="6"/>
        <v>-</v>
      </c>
      <c r="H76" s="129" t="str">
        <f t="shared" si="7"/>
        <v>-</v>
      </c>
      <c r="I76" s="110"/>
    </row>
    <row r="77" spans="1:14" s="1" customFormat="1" ht="26.25" x14ac:dyDescent="0.4">
      <c r="A77" s="87" t="s">
        <v>71</v>
      </c>
      <c r="B77" s="88">
        <v>1</v>
      </c>
      <c r="C77" s="144" t="s">
        <v>72</v>
      </c>
      <c r="D77" s="167">
        <v>5</v>
      </c>
      <c r="E77" s="96">
        <v>1</v>
      </c>
      <c r="F77" s="97">
        <v>0.41299999999999998</v>
      </c>
      <c r="G77" s="131">
        <f t="shared" si="6"/>
        <v>20.814454361967925</v>
      </c>
      <c r="H77" s="128">
        <f t="shared" si="7"/>
        <v>104.07227180983962</v>
      </c>
      <c r="I77" s="110"/>
    </row>
    <row r="78" spans="1:14" s="1" customFormat="1" ht="26.25" x14ac:dyDescent="0.4">
      <c r="A78" s="87" t="s">
        <v>73</v>
      </c>
      <c r="B78" s="88">
        <v>1</v>
      </c>
      <c r="C78" s="145"/>
      <c r="D78" s="168"/>
      <c r="E78" s="98">
        <v>2</v>
      </c>
      <c r="F78" s="90">
        <v>0.41499999999999998</v>
      </c>
      <c r="G78" s="132">
        <f t="shared" si="6"/>
        <v>20.915053566018862</v>
      </c>
      <c r="H78" s="129">
        <f t="shared" si="7"/>
        <v>104.57526783009432</v>
      </c>
      <c r="I78" s="110"/>
    </row>
    <row r="79" spans="1:14" s="1" customFormat="1" ht="26.25" x14ac:dyDescent="0.4">
      <c r="A79" s="87" t="s">
        <v>74</v>
      </c>
      <c r="B79" s="88">
        <v>1</v>
      </c>
      <c r="C79" s="145"/>
      <c r="D79" s="168"/>
      <c r="E79" s="98">
        <v>3</v>
      </c>
      <c r="F79" s="90">
        <v>0.41299999999999998</v>
      </c>
      <c r="G79" s="132">
        <f t="shared" si="6"/>
        <v>20.814454361967925</v>
      </c>
      <c r="H79" s="129">
        <f t="shared" si="7"/>
        <v>104.07227180983962</v>
      </c>
      <c r="I79" s="110"/>
    </row>
    <row r="80" spans="1:14" s="1" customFormat="1" ht="27" thickBot="1" x14ac:dyDescent="0.45">
      <c r="A80" s="87" t="s">
        <v>75</v>
      </c>
      <c r="B80" s="88">
        <v>1</v>
      </c>
      <c r="C80" s="146"/>
      <c r="D80" s="169"/>
      <c r="E80" s="99">
        <v>4</v>
      </c>
      <c r="F80" s="100"/>
      <c r="G80" s="133" t="str">
        <f t="shared" si="6"/>
        <v>-</v>
      </c>
      <c r="H80" s="130" t="str">
        <f t="shared" si="7"/>
        <v>-</v>
      </c>
      <c r="I80" s="110"/>
    </row>
    <row r="81" spans="1:9" s="1" customFormat="1" ht="26.25" x14ac:dyDescent="0.4">
      <c r="A81" s="87" t="s">
        <v>76</v>
      </c>
      <c r="B81" s="89">
        <f>(B80/B79)*(B78/B77)*(B76/B75)*(B74/B73)*B72</f>
        <v>50000</v>
      </c>
      <c r="C81" s="144" t="s">
        <v>77</v>
      </c>
      <c r="D81" s="164">
        <v>5</v>
      </c>
      <c r="E81" s="96">
        <v>1</v>
      </c>
      <c r="F81" s="97">
        <v>0.42099999999999999</v>
      </c>
      <c r="G81" s="132">
        <f t="shared" si="6"/>
        <v>21.216851178171677</v>
      </c>
      <c r="H81" s="129">
        <f t="shared" si="7"/>
        <v>106.08425589085839</v>
      </c>
      <c r="I81" s="110"/>
    </row>
    <row r="82" spans="1:9" s="1" customFormat="1" ht="27" thickBot="1" x14ac:dyDescent="0.45">
      <c r="A82" s="101"/>
      <c r="B82" s="102"/>
      <c r="C82" s="145"/>
      <c r="D82" s="165"/>
      <c r="E82" s="98">
        <v>2</v>
      </c>
      <c r="F82" s="90">
        <v>0.41899999999999998</v>
      </c>
      <c r="G82" s="132">
        <f t="shared" si="6"/>
        <v>21.116251974120736</v>
      </c>
      <c r="H82" s="129">
        <f t="shared" si="7"/>
        <v>105.58125987060367</v>
      </c>
      <c r="I82" s="110"/>
    </row>
    <row r="83" spans="1:9" s="1" customFormat="1" ht="26.25" customHeight="1" x14ac:dyDescent="0.4">
      <c r="A83" s="147" t="s">
        <v>37</v>
      </c>
      <c r="B83" s="148"/>
      <c r="C83" s="145"/>
      <c r="D83" s="165"/>
      <c r="E83" s="98">
        <v>3</v>
      </c>
      <c r="F83" s="90">
        <v>0.41799999999999998</v>
      </c>
      <c r="G83" s="132">
        <f t="shared" si="6"/>
        <v>21.065952372095271</v>
      </c>
      <c r="H83" s="129">
        <f t="shared" si="7"/>
        <v>105.32976186047635</v>
      </c>
      <c r="I83" s="110"/>
    </row>
    <row r="84" spans="1:9" s="1" customFormat="1" ht="27" thickBot="1" x14ac:dyDescent="0.45">
      <c r="A84" s="149"/>
      <c r="B84" s="150"/>
      <c r="C84" s="170"/>
      <c r="D84" s="166"/>
      <c r="E84" s="99">
        <v>4</v>
      </c>
      <c r="F84" s="100"/>
      <c r="G84" s="133" t="str">
        <f t="shared" si="6"/>
        <v>-</v>
      </c>
      <c r="H84" s="130" t="str">
        <f t="shared" si="7"/>
        <v>-</v>
      </c>
      <c r="I84" s="110"/>
    </row>
    <row r="85" spans="1:9" s="1" customFormat="1" ht="26.25" x14ac:dyDescent="0.4">
      <c r="A85" s="103"/>
      <c r="B85" s="103"/>
      <c r="C85" s="103"/>
      <c r="D85" s="103"/>
      <c r="E85" s="103"/>
      <c r="F85" s="104"/>
      <c r="G85" s="105" t="s">
        <v>30</v>
      </c>
      <c r="H85" s="117">
        <f>AVERAGE(H73:H84)</f>
        <v>104.04432758649214</v>
      </c>
      <c r="I85" s="111"/>
    </row>
    <row r="86" spans="1:9" s="1" customFormat="1" ht="26.25" x14ac:dyDescent="0.4">
      <c r="A86" s="82"/>
      <c r="B86" s="82"/>
      <c r="C86" s="103"/>
      <c r="D86" s="103"/>
      <c r="E86" s="103"/>
      <c r="F86" s="104"/>
      <c r="G86" s="106" t="s">
        <v>39</v>
      </c>
      <c r="H86" s="114">
        <f>STDEV(H73:H84)/H85</f>
        <v>1.4625900014353462E-2</v>
      </c>
      <c r="I86" s="111"/>
    </row>
    <row r="87" spans="1:9" s="1" customFormat="1" ht="27" thickBot="1" x14ac:dyDescent="0.45">
      <c r="A87" s="103"/>
      <c r="B87" s="103"/>
      <c r="C87" s="104"/>
      <c r="D87" s="104"/>
      <c r="E87" s="107"/>
      <c r="F87" s="104"/>
      <c r="G87" s="108" t="s">
        <v>40</v>
      </c>
      <c r="H87" s="115">
        <f>COUNT(H73:H84)</f>
        <v>9</v>
      </c>
      <c r="I87" s="112"/>
    </row>
    <row r="88" spans="1:9" s="1" customFormat="1" ht="27" thickBot="1" x14ac:dyDescent="0.45">
      <c r="A88" s="77"/>
      <c r="B88" s="77"/>
      <c r="C88" s="78"/>
      <c r="D88" s="78"/>
      <c r="E88" s="79"/>
      <c r="G88" s="80"/>
      <c r="H88" s="116"/>
      <c r="I88" s="113"/>
    </row>
    <row r="89" spans="1:9" ht="16.5" x14ac:dyDescent="0.3">
      <c r="A89" s="29"/>
      <c r="B89" s="29"/>
      <c r="C89" s="29"/>
      <c r="D89" s="29"/>
      <c r="E89" s="30"/>
      <c r="F89" s="30"/>
      <c r="G89" s="30"/>
      <c r="H89" s="30"/>
    </row>
    <row r="90" spans="1:9" ht="26.25" x14ac:dyDescent="0.4">
      <c r="A90" s="8" t="s">
        <v>44</v>
      </c>
      <c r="B90" s="32" t="s">
        <v>45</v>
      </c>
      <c r="C90" s="40" t="str">
        <f>B20</f>
        <v>IRON SUCROSE IRON SUCROSE FER SACCHAROSE</v>
      </c>
      <c r="D90" s="33" t="s">
        <v>46</v>
      </c>
      <c r="E90" s="33"/>
      <c r="H90" s="66">
        <f>H85</f>
        <v>104.04432758649214</v>
      </c>
    </row>
    <row r="91" spans="1:9" ht="18.75" x14ac:dyDescent="0.3">
      <c r="A91" s="8"/>
      <c r="B91" s="32"/>
      <c r="C91" s="32"/>
      <c r="D91" s="40"/>
      <c r="E91" s="40"/>
      <c r="F91" s="33"/>
      <c r="G91" s="33"/>
      <c r="H91" s="33"/>
    </row>
    <row r="92" spans="1:9" ht="19.5" thickBot="1" x14ac:dyDescent="0.35">
      <c r="A92" s="41"/>
      <c r="B92" s="41"/>
      <c r="C92" s="41"/>
      <c r="D92" s="36"/>
      <c r="E92" s="36"/>
      <c r="F92" s="36"/>
      <c r="G92" s="36"/>
      <c r="H92" s="36"/>
    </row>
    <row r="93" spans="1:9" ht="18.75" x14ac:dyDescent="0.3">
      <c r="A93" s="1"/>
      <c r="B93" s="143" t="s">
        <v>47</v>
      </c>
      <c r="C93" s="143"/>
      <c r="D93" s="67"/>
      <c r="E93" s="39" t="s">
        <v>48</v>
      </c>
      <c r="F93" s="37"/>
      <c r="G93" s="39" t="s">
        <v>49</v>
      </c>
    </row>
    <row r="94" spans="1:9" ht="60" customHeight="1" x14ac:dyDescent="0.3">
      <c r="A94" s="38" t="s">
        <v>50</v>
      </c>
      <c r="B94" s="134"/>
      <c r="C94" s="134"/>
      <c r="D94" s="52"/>
      <c r="E94" s="56"/>
      <c r="F94" s="31"/>
      <c r="G94" s="58"/>
    </row>
    <row r="95" spans="1:9" ht="60" customHeight="1" x14ac:dyDescent="0.3">
      <c r="A95" s="38" t="s">
        <v>51</v>
      </c>
      <c r="B95" s="135"/>
      <c r="C95" s="135"/>
      <c r="D95" s="53"/>
      <c r="E95" s="57"/>
      <c r="F95" s="31"/>
      <c r="G95" s="59"/>
    </row>
  </sheetData>
  <sheetProtection formatCells="0" formatColumns="0" formatRows="0"/>
  <mergeCells count="23">
    <mergeCell ref="A1:H7"/>
    <mergeCell ref="A8:H15"/>
    <mergeCell ref="C29:H29"/>
    <mergeCell ref="C31:H31"/>
    <mergeCell ref="C32:H32"/>
    <mergeCell ref="B21:H21"/>
    <mergeCell ref="B18:F18"/>
    <mergeCell ref="B26:C26"/>
    <mergeCell ref="B27:C27"/>
    <mergeCell ref="B94:C94"/>
    <mergeCell ref="B95:C95"/>
    <mergeCell ref="A48:B49"/>
    <mergeCell ref="A16:H16"/>
    <mergeCell ref="B20:D20"/>
    <mergeCell ref="B93:C93"/>
    <mergeCell ref="C73:C76"/>
    <mergeCell ref="A83:B84"/>
    <mergeCell ref="B51:J51"/>
    <mergeCell ref="D73:D76"/>
    <mergeCell ref="C77:C80"/>
    <mergeCell ref="D77:D80"/>
    <mergeCell ref="C81:C84"/>
    <mergeCell ref="D81:D84"/>
  </mergeCells>
  <conditionalFormatting sqref="I87">
    <cfRule type="cellIs" dxfId="1" priority="2" operator="greaterThan">
      <formula>0.02</formula>
    </cfRule>
  </conditionalFormatting>
  <conditionalFormatting sqref="H86">
    <cfRule type="cellIs" dxfId="0" priority="1" operator="greaterThan">
      <formula>0.02</formula>
    </cfRule>
  </conditionalFormatting>
  <pageMargins left="0.7" right="0.7" top="0.75" bottom="0.75" header="0.3" footer="0.3"/>
  <pageSetup scale="27" orientation="portrait" r:id="rId1"/>
  <headerFooter>
    <oddHeader>&amp;LVer 2&amp;CPage &amp;P of &amp;N&amp;R&amp;D &amp;T</oddHeader>
    <oddFooter>&amp;LNQCL/ADDO/014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</vt:lpstr>
      <vt:lpstr>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Sarah Muthoni</cp:lastModifiedBy>
  <cp:lastPrinted>2017-08-04T12:20:42Z</cp:lastPrinted>
  <dcterms:created xsi:type="dcterms:W3CDTF">2015-03-07T10:06:28Z</dcterms:created>
  <dcterms:modified xsi:type="dcterms:W3CDTF">2017-08-04T12:20:56Z</dcterms:modified>
</cp:coreProperties>
</file>