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720" yWindow="780" windowWidth="20532" windowHeight="9120" activeTab="3"/>
  </bookViews>
  <sheets>
    <sheet name="vials" sheetId="6" r:id="rId1"/>
    <sheet name="SST " sheetId="5" r:id="rId2"/>
    <sheet name="Artesunate" sheetId="2" r:id="rId3"/>
    <sheet name="Sodium Bicarbonate " sheetId="7" r:id="rId4"/>
    <sheet name="Sodium Chloride " sheetId="8" r:id="rId5"/>
  </sheets>
  <definedNames>
    <definedName name="_xlnm.Print_Area" localSheetId="2">Artesunate!$A$1:$H$82</definedName>
    <definedName name="_xlnm.Print_Area" localSheetId="3">'Sodium Bicarbonate '!$A$1:$I$64</definedName>
    <definedName name="_xlnm.Print_Area" localSheetId="4">'Sodium Chloride '!$A$1:$I$64</definedName>
    <definedName name="_xlnm.Print_Area" localSheetId="1">'SST '!$A$1:$E$48</definedName>
    <definedName name="_xlnm.Print_Area" localSheetId="0">vials!$A$1:$G$52</definedName>
  </definedNames>
  <calcPr calcId="145621"/>
</workbook>
</file>

<file path=xl/calcChain.xml><?xml version="1.0" encoding="utf-8"?>
<calcChain xmlns="http://schemas.openxmlformats.org/spreadsheetml/2006/main">
  <c r="H47" i="8" l="1"/>
  <c r="I56" i="8"/>
  <c r="E39" i="7"/>
  <c r="G34" i="8"/>
  <c r="B23" i="8"/>
  <c r="B22" i="8"/>
  <c r="B23" i="7"/>
  <c r="B22" i="7"/>
  <c r="B19" i="8"/>
  <c r="B19" i="7"/>
  <c r="D58" i="8"/>
  <c r="D56" i="8"/>
  <c r="D57" i="8" s="1"/>
  <c r="I55" i="8"/>
  <c r="H55" i="8"/>
  <c r="G55" i="8"/>
  <c r="F55" i="8"/>
  <c r="E55" i="8"/>
  <c r="E54" i="8"/>
  <c r="E52" i="8"/>
  <c r="C48" i="8"/>
  <c r="E46" i="8"/>
  <c r="B44" i="8"/>
  <c r="G37" i="8"/>
  <c r="F37" i="8"/>
  <c r="E37" i="8"/>
  <c r="C37" i="8"/>
  <c r="C36" i="8"/>
  <c r="E36" i="8" s="1"/>
  <c r="C35" i="8"/>
  <c r="E35" i="8" s="1"/>
  <c r="C34" i="8"/>
  <c r="E34" i="8" s="1"/>
  <c r="D58" i="7"/>
  <c r="D56" i="7"/>
  <c r="D57" i="7" s="1"/>
  <c r="I55" i="7"/>
  <c r="H55" i="7"/>
  <c r="G55" i="7"/>
  <c r="F55" i="7"/>
  <c r="E55" i="7"/>
  <c r="E54" i="7"/>
  <c r="E53" i="7"/>
  <c r="E52" i="7"/>
  <c r="C48" i="7"/>
  <c r="E46" i="7"/>
  <c r="B44" i="7"/>
  <c r="G37" i="7"/>
  <c r="F37" i="7"/>
  <c r="E37" i="7"/>
  <c r="C37" i="7"/>
  <c r="C36" i="7"/>
  <c r="E36" i="7" s="1"/>
  <c r="G36" i="7" s="1"/>
  <c r="C35" i="7"/>
  <c r="E35" i="7" s="1"/>
  <c r="G35" i="7" s="1"/>
  <c r="C34" i="7"/>
  <c r="E34" i="7" s="1"/>
  <c r="C43" i="6"/>
  <c r="B43" i="6"/>
  <c r="C42" i="6"/>
  <c r="B42" i="6"/>
  <c r="D40" i="6"/>
  <c r="D39" i="6"/>
  <c r="D38" i="6"/>
  <c r="D37" i="6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21" i="6"/>
  <c r="B7" i="5"/>
  <c r="B39" i="5"/>
  <c r="E37" i="5"/>
  <c r="D37" i="5"/>
  <c r="C37" i="5"/>
  <c r="B37" i="5"/>
  <c r="B38" i="5" s="1"/>
  <c r="B18" i="5"/>
  <c r="E16" i="5"/>
  <c r="D16" i="5"/>
  <c r="C16" i="5"/>
  <c r="B16" i="5"/>
  <c r="B17" i="5" s="1"/>
  <c r="C76" i="2"/>
  <c r="H71" i="2"/>
  <c r="G71" i="2"/>
  <c r="B68" i="2"/>
  <c r="H67" i="2"/>
  <c r="G67" i="2"/>
  <c r="H64" i="2"/>
  <c r="G64" i="2"/>
  <c r="H63" i="2"/>
  <c r="G63" i="2"/>
  <c r="H60" i="2"/>
  <c r="G60" i="2"/>
  <c r="C56" i="2"/>
  <c r="B55" i="2"/>
  <c r="B45" i="2"/>
  <c r="D48" i="2" s="1"/>
  <c r="D49" i="2" s="1"/>
  <c r="F44" i="2"/>
  <c r="D44" i="2"/>
  <c r="F42" i="2"/>
  <c r="D42" i="2"/>
  <c r="G41" i="2"/>
  <c r="E41" i="2"/>
  <c r="B34" i="2"/>
  <c r="B30" i="2"/>
  <c r="D43" i="6" l="1"/>
  <c r="B57" i="2" s="1"/>
  <c r="B69" i="2" s="1"/>
  <c r="F45" i="2"/>
  <c r="G39" i="2" s="1"/>
  <c r="E40" i="2"/>
  <c r="G40" i="2"/>
  <c r="G35" i="8"/>
  <c r="F35" i="8"/>
  <c r="E40" i="8"/>
  <c r="E38" i="8"/>
  <c r="E39" i="8" s="1"/>
  <c r="F34" i="8"/>
  <c r="G36" i="8"/>
  <c r="F36" i="8"/>
  <c r="E53" i="8"/>
  <c r="F34" i="7"/>
  <c r="F35" i="7"/>
  <c r="F36" i="7"/>
  <c r="E38" i="7"/>
  <c r="E40" i="7"/>
  <c r="G34" i="7"/>
  <c r="G38" i="7" s="1"/>
  <c r="F52" i="7" s="1"/>
  <c r="G52" i="7" s="1"/>
  <c r="D45" i="2"/>
  <c r="E40" i="6"/>
  <c r="E24" i="6"/>
  <c r="D42" i="6"/>
  <c r="E27" i="6" l="1"/>
  <c r="E21" i="6"/>
  <c r="E26" i="6"/>
  <c r="C47" i="6"/>
  <c r="E28" i="6"/>
  <c r="E37" i="6"/>
  <c r="D48" i="6"/>
  <c r="E33" i="6"/>
  <c r="E32" i="6"/>
  <c r="C48" i="6"/>
  <c r="E39" i="6"/>
  <c r="E29" i="6"/>
  <c r="E34" i="6"/>
  <c r="D47" i="6"/>
  <c r="E31" i="6"/>
  <c r="E25" i="6"/>
  <c r="E36" i="6"/>
  <c r="E23" i="6"/>
  <c r="B47" i="6"/>
  <c r="E30" i="6"/>
  <c r="E22" i="6"/>
  <c r="E38" i="6"/>
  <c r="E35" i="6"/>
  <c r="D46" i="2"/>
  <c r="E39" i="2"/>
  <c r="F46" i="2"/>
  <c r="E38" i="2"/>
  <c r="G38" i="2"/>
  <c r="G42" i="2" s="1"/>
  <c r="F38" i="8"/>
  <c r="F54" i="7"/>
  <c r="G54" i="7" s="1"/>
  <c r="H54" i="7" s="1"/>
  <c r="I54" i="7" s="1"/>
  <c r="F53" i="7"/>
  <c r="G53" i="7" s="1"/>
  <c r="H53" i="7" s="1"/>
  <c r="I53" i="7" s="1"/>
  <c r="G38" i="8"/>
  <c r="F53" i="8" s="1"/>
  <c r="G53" i="8" s="1"/>
  <c r="H53" i="8" s="1"/>
  <c r="I53" i="8" s="1"/>
  <c r="H52" i="7"/>
  <c r="F38" i="7"/>
  <c r="E42" i="2" l="1"/>
  <c r="D52" i="2"/>
  <c r="D50" i="2"/>
  <c r="G58" i="7"/>
  <c r="G56" i="7"/>
  <c r="F54" i="8"/>
  <c r="G54" i="8" s="1"/>
  <c r="H54" i="8" s="1"/>
  <c r="I54" i="8" s="1"/>
  <c r="F52" i="8"/>
  <c r="G52" i="8" s="1"/>
  <c r="I52" i="7"/>
  <c r="H58" i="7"/>
  <c r="H56" i="7"/>
  <c r="H57" i="7" s="1"/>
  <c r="D51" i="2" l="1"/>
  <c r="G70" i="2"/>
  <c r="H70" i="2" s="1"/>
  <c r="G65" i="2"/>
  <c r="H65" i="2" s="1"/>
  <c r="G68" i="2"/>
  <c r="H68" i="2" s="1"/>
  <c r="G62" i="2"/>
  <c r="H62" i="2" s="1"/>
  <c r="G69" i="2"/>
  <c r="H69" i="2" s="1"/>
  <c r="G66" i="2"/>
  <c r="H66" i="2" s="1"/>
  <c r="G61" i="2"/>
  <c r="H61" i="2" s="1"/>
  <c r="H74" i="2" s="1"/>
  <c r="H52" i="8"/>
  <c r="G58" i="8"/>
  <c r="G56" i="8"/>
  <c r="I56" i="7"/>
  <c r="I57" i="7" s="1"/>
  <c r="I58" i="7"/>
  <c r="H72" i="2" l="1"/>
  <c r="I52" i="8"/>
  <c r="H58" i="8"/>
  <c r="H56" i="8"/>
  <c r="H57" i="8" s="1"/>
  <c r="H73" i="2" l="1"/>
  <c r="G76" i="2"/>
  <c r="I57" i="8"/>
  <c r="I58" i="8"/>
</calcChain>
</file>

<file path=xl/sharedStrings.xml><?xml version="1.0" encoding="utf-8"?>
<sst xmlns="http://schemas.openxmlformats.org/spreadsheetml/2006/main" count="302" uniqueCount="158">
  <si>
    <t>HPLC System Suitability Report</t>
  </si>
  <si>
    <t>Analysis Data</t>
  </si>
  <si>
    <t>Assay</t>
  </si>
  <si>
    <t>Sample(s)</t>
  </si>
  <si>
    <t>Reference Substance:</t>
  </si>
  <si>
    <t>RTSUNATE-60</t>
  </si>
  <si>
    <t>% age Purity:</t>
  </si>
  <si>
    <t>NDQD201605967</t>
  </si>
  <si>
    <t>Weight (mg):</t>
  </si>
  <si>
    <t>Artesunate 60 mg</t>
  </si>
  <si>
    <t>Standard Conc (mg/mL):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</si>
  <si>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</si>
  <si>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</si>
  <si>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</si>
  <si>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</si>
  <si>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</si>
  <si>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</si>
  <si>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</si>
  <si>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</si>
  <si>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</si>
  <si>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</si>
  <si>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</si>
  <si>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</si>
  <si>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</si>
  <si>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</si>
  <si>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</si>
  <si>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</si>
  <si>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</si>
  <si>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</si>
  <si>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National Quality Control Laboratory</t>
  </si>
  <si>
    <t>Laboratory Data Calculation Spreadsheet</t>
  </si>
  <si>
    <t>Please enter the required information in the cells highlighted in green</t>
  </si>
  <si>
    <t>Analysis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</si>
  <si>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</si>
  <si>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</si>
  <si>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</si>
  <si>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</si>
  <si>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</si>
  <si>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</si>
  <si>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Code:</t>
  </si>
  <si>
    <t>% Water content:</t>
  </si>
  <si>
    <t>If correction for water content is NOT needed,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</si>
  <si>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</si>
  <si>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</si>
  <si>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</si>
  <si>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</si>
  <si>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</si>
  <si>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</si>
  <si>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</si>
  <si>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   Standard dilution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</si>
  <si>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</si>
  <si>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</si>
  <si>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</si>
  <si>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</si>
  <si>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</si>
  <si>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</si>
  <si>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</si>
  <si>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</si>
  <si>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</si>
  <si>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</si>
  <si>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</si>
  <si>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</si>
  <si>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</si>
  <si>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Amt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</si>
  <si>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</si>
  <si>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Amt of 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</si>
  <si>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</si>
  <si>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</si>
  <si>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</si>
  <si>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</si>
  <si>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</si>
  <si>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</si>
  <si>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</si>
  <si>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</si>
  <si>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</si>
  <si>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</si>
  <si>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</si>
  <si>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Vial contains</t>
  </si>
  <si>
    <t>Average Vial Content Weight (mg):</t>
  </si>
  <si>
    <t>Initial Sample dilution (mL):</t>
  </si>
  <si>
    <t>Sample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</si>
  <si>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</si>
  <si>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</si>
  <si>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</si>
  <si>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</si>
  <si>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</si>
  <si>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</si>
  <si>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</si>
  <si>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</si>
  <si>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</si>
  <si>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</si>
  <si>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</si>
  <si>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</si>
  <si>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</si>
  <si>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</si>
  <si>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</si>
  <si>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</si>
  <si>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</si>
  <si>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</si>
  <si>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National Quality Control Laoboratory</t>
  </si>
  <si>
    <t xml:space="preserve"> Molecular Weight:</t>
  </si>
  <si>
    <t>Target Concentration</t>
  </si>
  <si>
    <t>:</t>
  </si>
  <si>
    <t xml:space="preserve">Standard </t>
  </si>
  <si>
    <t>Standard Weight (mg)</t>
  </si>
  <si>
    <t>mMoles of titrant</t>
  </si>
  <si>
    <t>mL Titrant</t>
  </si>
  <si>
    <t>Molarity (mM/mL)</t>
  </si>
  <si>
    <t>Deviation from true Value</t>
  </si>
  <si>
    <t>A</t>
  </si>
  <si>
    <t>B</t>
  </si>
  <si>
    <t>C</t>
  </si>
  <si>
    <t>D</t>
  </si>
  <si>
    <t>Average :</t>
  </si>
  <si>
    <t>Correction Factor</t>
  </si>
  <si>
    <t>Each</t>
  </si>
  <si>
    <t>contains</t>
  </si>
  <si>
    <t>Actual Amount (mg)</t>
  </si>
  <si>
    <t>Sample</t>
  </si>
  <si>
    <t>Volume (mL)</t>
  </si>
  <si>
    <t>Titre Vol. (mL)</t>
  </si>
  <si>
    <t>Blank</t>
  </si>
  <si>
    <t>Blank Correction</t>
  </si>
  <si>
    <t>Corrected Titre</t>
  </si>
  <si>
    <t>In sample</t>
  </si>
  <si>
    <t>Per Label Claim</t>
  </si>
  <si>
    <t>Percentage content</t>
  </si>
  <si>
    <t>Artesunate</t>
  </si>
  <si>
    <t>Uniformity of Weight Test Report</t>
  </si>
  <si>
    <t>COX B 200</t>
  </si>
  <si>
    <t>NDQD201410804</t>
  </si>
  <si>
    <t xml:space="preserve">Celecoxib INN 200mg </t>
  </si>
  <si>
    <t>Each capsule contains:Celecoxib INN 200 mg</t>
  </si>
  <si>
    <t>2014-10-07 12:14:19</t>
  </si>
  <si>
    <t>2016-04-19 09:20:13</t>
  </si>
  <si>
    <t>Uniformity of weight</t>
  </si>
  <si>
    <t>Capsule No.</t>
  </si>
  <si>
    <t>Intact Capsule (mg)</t>
  </si>
  <si>
    <t>Empty Shell (mg)</t>
  </si>
  <si>
    <t>Capsule Content (mg)</t>
  </si>
  <si>
    <t>% Deviation</t>
  </si>
  <si>
    <t>Total</t>
  </si>
  <si>
    <t>Average</t>
  </si>
  <si>
    <t>% Deviation from mean</t>
  </si>
  <si>
    <t>A15-1</t>
  </si>
  <si>
    <t>Sodium Chloride</t>
  </si>
  <si>
    <t>Each 100 mL contains 900 mg Sodium Chloride</t>
  </si>
  <si>
    <t>Standardisation of Silver Nitrate</t>
  </si>
  <si>
    <t>Sodium Bicarbonate</t>
  </si>
  <si>
    <t>Reaction Ratio (Titrant:Standard)</t>
  </si>
  <si>
    <t>Each mL of 0.1 M Silver Nitrate VS is Equivalent to</t>
  </si>
  <si>
    <t>Sodium Carbonate</t>
  </si>
  <si>
    <t>Dr. Sarah Mwangi</t>
  </si>
  <si>
    <t>Each vial contains Artesunate 60 mg</t>
  </si>
  <si>
    <t>RTSUNATE - 60 INJECTION</t>
  </si>
  <si>
    <t>RTSUNATE-60 INJECTION</t>
  </si>
  <si>
    <t>Each 1 mL contains 50 mg Sodium Bicarbonate BP</t>
  </si>
  <si>
    <t>Standardisation of Hydrochloric Acid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</si>
</sst>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0.00000"/>
    <numFmt numFmtId="165" formatCode="0.0%"/>
    <numFmt numFmtId="166" formatCode="dd\-mmm\-yy"/>
    <numFmt numFmtId="167" formatCode="0.0000\ &quot;mg&quot;"/>
    <numFmt numFmtId="168" formatCode="0.000"/>
    <numFmt numFmtId="169" formatCode="0\ &quot;mg&quot;"/>
    <numFmt numFmtId="170" formatCode="0.0000"/>
    <numFmt numFmtId="171" formatCode="0.00\ &quot;M&quot;"/>
    <numFmt numFmtId="172" formatCode="0.00\ &quot;mg&quot;"/>
    <numFmt numFmtId="173" formatCode="dd\-mmm\-yyyy"/>
    <numFmt numFmtId="174" formatCode="0\ &quot;mL&quot;"/>
    <numFmt numFmtId="175" formatCode="0.000\ &quot;mg&quot;"/>
  </numFmts>
  <fonts count="23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sz val="20"/>
      <color rgb="FF000000"/>
      <name val="Book Antiqua"/>
      <family val="1"/>
    </font>
    <font>
      <b/>
      <sz val="20"/>
      <color rgb="FF000000"/>
      <name val="Book Antiqua"/>
      <family val="1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b/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sz val="10"/>
      <color rgb="FF000000"/>
      <name val="Arial"/>
      <family val="2"/>
    </font>
    <font>
      <b/>
      <i/>
      <sz val="10"/>
      <color rgb="FF000000"/>
      <name val="Book Antiqua"/>
      <family val="1"/>
    </font>
    <font>
      <b/>
      <u/>
      <sz val="10"/>
      <color rgb="FF000000"/>
      <name val="Book Antiqua"/>
      <family val="1"/>
    </font>
    <font>
      <b/>
      <sz val="10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  <fill>
      <patternFill patternType="solid">
        <fgColor rgb="FFFFFFFF"/>
        <bgColor rgb="FFFFFFFF"/>
      </patternFill>
    </fill>
  </fills>
  <borders count="6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9" fillId="2" borderId="0"/>
    <xf numFmtId="0" fontId="19" fillId="2" borderId="0"/>
    <xf numFmtId="0" fontId="19" fillId="2" borderId="0"/>
  </cellStyleXfs>
  <cellXfs count="532">
    <xf numFmtId="0" fontId="0" fillId="2" borderId="0" xfId="0" applyFill="1"/>
    <xf numFmtId="0" fontId="8" fillId="2" borderId="0" xfId="0" applyFont="1" applyFill="1"/>
    <xf numFmtId="0" fontId="3" fillId="2" borderId="0" xfId="0" applyFont="1" applyFill="1"/>
    <xf numFmtId="0" fontId="9" fillId="2" borderId="0" xfId="0" applyFont="1" applyFill="1"/>
    <xf numFmtId="0" fontId="10" fillId="3" borderId="0" xfId="0" applyFont="1" applyFill="1" applyAlignment="1" applyProtection="1">
      <alignment horizontal="left"/>
      <protection locked="0"/>
    </xf>
    <xf numFmtId="166" fontId="10" fillId="3" borderId="0" xfId="0" applyNumberFormat="1" applyFont="1" applyFill="1" applyAlignment="1" applyProtection="1">
      <alignment horizontal="left"/>
      <protection locked="0"/>
    </xf>
    <xf numFmtId="166" fontId="8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9" fillId="2" borderId="0" xfId="0" applyFont="1" applyFill="1" applyAlignment="1">
      <alignment horizontal="right"/>
    </xf>
    <xf numFmtId="0" fontId="8" fillId="2" borderId="0" xfId="0" applyFont="1" applyFill="1" applyAlignment="1">
      <alignment horizontal="right"/>
    </xf>
    <xf numFmtId="0" fontId="11" fillId="3" borderId="0" xfId="0" applyFont="1" applyFill="1" applyAlignment="1" applyProtection="1">
      <alignment horizontal="center"/>
      <protection locked="0"/>
    </xf>
    <xf numFmtId="0" fontId="10" fillId="3" borderId="0" xfId="0" applyFont="1" applyFill="1" applyAlignment="1" applyProtection="1">
      <alignment horizontal="center"/>
      <protection locked="0"/>
    </xf>
    <xf numFmtId="0" fontId="9" fillId="2" borderId="0" xfId="0" applyFont="1" applyFill="1" applyAlignment="1">
      <alignment horizontal="center"/>
    </xf>
    <xf numFmtId="0" fontId="12" fillId="2" borderId="0" xfId="0" applyFont="1" applyFill="1"/>
    <xf numFmtId="0" fontId="13" fillId="2" borderId="0" xfId="0" applyFont="1" applyFill="1"/>
    <xf numFmtId="2" fontId="11" fillId="3" borderId="0" xfId="0" applyNumberFormat="1" applyFont="1" applyFill="1" applyAlignment="1" applyProtection="1">
      <alignment horizontal="center"/>
      <protection locked="0"/>
    </xf>
    <xf numFmtId="2" fontId="9" fillId="2" borderId="0" xfId="0" applyNumberFormat="1" applyFont="1" applyFill="1" applyAlignment="1">
      <alignment horizontal="center"/>
    </xf>
    <xf numFmtId="0" fontId="14" fillId="2" borderId="0" xfId="0" applyFont="1" applyFill="1" applyAlignment="1">
      <alignment horizontal="left" vertical="center" wrapText="1"/>
    </xf>
    <xf numFmtId="167" fontId="9" fillId="2" borderId="0" xfId="0" applyNumberFormat="1" applyFont="1" applyFill="1" applyAlignment="1">
      <alignment horizontal="center"/>
    </xf>
    <xf numFmtId="0" fontId="15" fillId="2" borderId="0" xfId="0" applyFont="1" applyFill="1"/>
    <xf numFmtId="0" fontId="8" fillId="2" borderId="12" xfId="0" applyFont="1" applyFill="1" applyBorder="1" applyAlignment="1">
      <alignment horizontal="right"/>
    </xf>
    <xf numFmtId="0" fontId="11" fillId="3" borderId="13" xfId="0" applyFont="1" applyFill="1" applyBorder="1" applyAlignment="1" applyProtection="1">
      <alignment horizontal="center"/>
      <protection locked="0"/>
    </xf>
    <xf numFmtId="0" fontId="8" fillId="2" borderId="14" xfId="0" applyFont="1" applyFill="1" applyBorder="1" applyAlignment="1">
      <alignment horizontal="right"/>
    </xf>
    <xf numFmtId="0" fontId="11" fillId="3" borderId="15" xfId="0" applyFont="1" applyFill="1" applyBorder="1" applyAlignment="1" applyProtection="1">
      <alignment horizontal="center"/>
      <protection locked="0"/>
    </xf>
    <xf numFmtId="0" fontId="9" fillId="2" borderId="13" xfId="0" applyFont="1" applyFill="1" applyBorder="1" applyAlignment="1">
      <alignment horizontal="center"/>
    </xf>
    <xf numFmtId="0" fontId="9" fillId="2" borderId="16" xfId="0" applyFont="1" applyFill="1" applyBorder="1" applyAlignment="1">
      <alignment horizontal="center"/>
    </xf>
    <xf numFmtId="0" fontId="9" fillId="2" borderId="17" xfId="0" applyFont="1" applyFill="1" applyBorder="1" applyAlignment="1">
      <alignment horizontal="center"/>
    </xf>
    <xf numFmtId="0" fontId="9" fillId="2" borderId="18" xfId="0" applyFont="1" applyFill="1" applyBorder="1" applyAlignment="1">
      <alignment horizontal="center"/>
    </xf>
    <xf numFmtId="0" fontId="8" fillId="2" borderId="19" xfId="0" applyFont="1" applyFill="1" applyBorder="1" applyAlignment="1">
      <alignment horizontal="center"/>
    </xf>
    <xf numFmtId="0" fontId="11" fillId="3" borderId="20" xfId="0" applyFont="1" applyFill="1" applyBorder="1" applyAlignment="1" applyProtection="1">
      <alignment horizontal="center"/>
      <protection locked="0"/>
    </xf>
    <xf numFmtId="168" fontId="8" fillId="2" borderId="17" xfId="0" applyNumberFormat="1" applyFont="1" applyFill="1" applyBorder="1" applyAlignment="1">
      <alignment horizontal="center"/>
    </xf>
    <xf numFmtId="168" fontId="8" fillId="2" borderId="18" xfId="0" applyNumberFormat="1" applyFont="1" applyFill="1" applyBorder="1" applyAlignment="1">
      <alignment horizontal="center"/>
    </xf>
    <xf numFmtId="0" fontId="8" fillId="2" borderId="15" xfId="0" applyFont="1" applyFill="1" applyBorder="1" applyAlignment="1">
      <alignment horizontal="center"/>
    </xf>
    <xf numFmtId="0" fontId="11" fillId="3" borderId="14" xfId="0" applyFont="1" applyFill="1" applyBorder="1" applyAlignment="1" applyProtection="1">
      <alignment horizontal="center"/>
      <protection locked="0"/>
    </xf>
    <xf numFmtId="168" fontId="8" fillId="2" borderId="21" xfId="0" applyNumberFormat="1" applyFont="1" applyFill="1" applyBorder="1" applyAlignment="1">
      <alignment horizontal="center"/>
    </xf>
    <xf numFmtId="168" fontId="8" fillId="2" borderId="22" xfId="0" applyNumberFormat="1" applyFont="1" applyFill="1" applyBorder="1" applyAlignment="1">
      <alignment horizontal="center"/>
    </xf>
    <xf numFmtId="0" fontId="8" fillId="2" borderId="23" xfId="0" applyFont="1" applyFill="1" applyBorder="1" applyAlignment="1">
      <alignment horizontal="center"/>
    </xf>
    <xf numFmtId="0" fontId="11" fillId="3" borderId="24" xfId="0" applyFont="1" applyFill="1" applyBorder="1" applyAlignment="1" applyProtection="1">
      <alignment horizontal="center"/>
      <protection locked="0"/>
    </xf>
    <xf numFmtId="168" fontId="8" fillId="2" borderId="25" xfId="0" applyNumberFormat="1" applyFont="1" applyFill="1" applyBorder="1" applyAlignment="1">
      <alignment horizontal="center"/>
    </xf>
    <xf numFmtId="168" fontId="8" fillId="2" borderId="26" xfId="0" applyNumberFormat="1" applyFont="1" applyFill="1" applyBorder="1" applyAlignment="1">
      <alignment horizontal="center"/>
    </xf>
    <xf numFmtId="0" fontId="8" fillId="2" borderId="15" xfId="0" applyFont="1" applyFill="1" applyBorder="1" applyAlignment="1">
      <alignment horizontal="right"/>
    </xf>
    <xf numFmtId="1" fontId="9" fillId="6" borderId="27" xfId="0" applyNumberFormat="1" applyFont="1" applyFill="1" applyBorder="1" applyAlignment="1">
      <alignment horizontal="center"/>
    </xf>
    <xf numFmtId="168" fontId="9" fillId="6" borderId="28" xfId="0" applyNumberFormat="1" applyFont="1" applyFill="1" applyBorder="1" applyAlignment="1">
      <alignment horizontal="center"/>
    </xf>
    <xf numFmtId="168" fontId="9" fillId="6" borderId="2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8" fillId="2" borderId="30" xfId="0" applyFont="1" applyFill="1" applyBorder="1" applyAlignment="1">
      <alignment horizontal="right"/>
    </xf>
    <xf numFmtId="0" fontId="11" fillId="3" borderId="31" xfId="0" applyFont="1" applyFill="1" applyBorder="1" applyAlignment="1" applyProtection="1">
      <alignment horizontal="center"/>
      <protection locked="0"/>
    </xf>
    <xf numFmtId="0" fontId="8" fillId="2" borderId="0" xfId="0" applyFont="1" applyFill="1"/>
    <xf numFmtId="0" fontId="8" fillId="2" borderId="11" xfId="0" applyFont="1" applyFill="1" applyBorder="1" applyAlignment="1">
      <alignment horizontal="right"/>
    </xf>
    <xf numFmtId="2" fontId="8" fillId="6" borderId="32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15" xfId="0" applyFont="1" applyFill="1" applyBorder="1" applyAlignment="1">
      <alignment horizontal="center"/>
    </xf>
    <xf numFmtId="2" fontId="8" fillId="7" borderId="32" xfId="0" applyNumberFormat="1" applyFont="1" applyFill="1" applyBorder="1" applyAlignment="1">
      <alignment horizontal="center"/>
    </xf>
    <xf numFmtId="2" fontId="8" fillId="2" borderId="0" xfId="0" applyNumberFormat="1" applyFont="1" applyFill="1" applyAlignment="1">
      <alignment horizontal="center"/>
    </xf>
    <xf numFmtId="2" fontId="8" fillId="6" borderId="33" xfId="0" applyNumberFormat="1" applyFont="1" applyFill="1" applyBorder="1" applyAlignment="1">
      <alignment horizontal="center"/>
    </xf>
    <xf numFmtId="0" fontId="8" fillId="2" borderId="34" xfId="0" applyFont="1" applyFill="1" applyBorder="1" applyAlignment="1">
      <alignment horizontal="right"/>
    </xf>
    <xf numFmtId="0" fontId="11" fillId="3" borderId="32" xfId="0" applyFont="1" applyFill="1" applyBorder="1" applyAlignment="1" applyProtection="1">
      <alignment horizontal="center"/>
      <protection locked="0"/>
    </xf>
    <xf numFmtId="1" fontId="8" fillId="2" borderId="0" xfId="0" applyNumberFormat="1" applyFont="1" applyFill="1" applyAlignment="1">
      <alignment horizontal="center"/>
    </xf>
    <xf numFmtId="0" fontId="8" fillId="2" borderId="20" xfId="0" applyFont="1" applyFill="1" applyBorder="1" applyAlignment="1">
      <alignment horizontal="right"/>
    </xf>
    <xf numFmtId="0" fontId="8" fillId="2" borderId="0" xfId="0" applyFont="1" applyFill="1" applyAlignment="1">
      <alignment horizontal="right"/>
    </xf>
    <xf numFmtId="2" fontId="8" fillId="6" borderId="35" xfId="0" applyNumberFormat="1" applyFont="1" applyFill="1" applyBorder="1" applyAlignment="1">
      <alignment horizontal="center"/>
    </xf>
    <xf numFmtId="168" fontId="9" fillId="7" borderId="36" xfId="0" applyNumberFormat="1" applyFont="1" applyFill="1" applyBorder="1" applyAlignment="1">
      <alignment horizontal="center"/>
    </xf>
    <xf numFmtId="168" fontId="8" fillId="2" borderId="0" xfId="0" applyNumberFormat="1" applyFont="1" applyFill="1" applyAlignment="1">
      <alignment horizontal="center"/>
    </xf>
    <xf numFmtId="10" fontId="8" fillId="6" borderId="32" xfId="0" applyNumberFormat="1" applyFont="1" applyFill="1" applyBorder="1" applyAlignment="1">
      <alignment horizontal="center"/>
    </xf>
    <xf numFmtId="0" fontId="8" fillId="2" borderId="37" xfId="0" applyFont="1" applyFill="1" applyBorder="1" applyAlignment="1">
      <alignment horizontal="right"/>
    </xf>
    <xf numFmtId="0" fontId="8" fillId="7" borderId="35" xfId="0" applyFont="1" applyFill="1" applyBorder="1" applyAlignment="1">
      <alignment horizontal="center"/>
    </xf>
    <xf numFmtId="0" fontId="9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169" fontId="11" fillId="3" borderId="0" xfId="0" applyNumberFormat="1" applyFont="1" applyFill="1" applyAlignment="1" applyProtection="1">
      <alignment horizontal="center"/>
      <protection locked="0"/>
    </xf>
    <xf numFmtId="0" fontId="8" fillId="2" borderId="0" xfId="0" applyFont="1" applyFill="1" applyAlignment="1">
      <alignment horizontal="center"/>
    </xf>
    <xf numFmtId="2" fontId="9" fillId="2" borderId="36" xfId="0" applyNumberFormat="1" applyFont="1" applyFill="1" applyBorder="1" applyAlignment="1">
      <alignment horizontal="center"/>
    </xf>
    <xf numFmtId="0" fontId="9" fillId="2" borderId="36" xfId="0" applyFont="1" applyFill="1" applyBorder="1" applyAlignment="1">
      <alignment horizontal="center"/>
    </xf>
    <xf numFmtId="0" fontId="8" fillId="2" borderId="36" xfId="0" applyFont="1" applyFill="1" applyBorder="1" applyAlignment="1">
      <alignment horizontal="center"/>
    </xf>
    <xf numFmtId="0" fontId="11" fillId="3" borderId="12" xfId="0" applyFont="1" applyFill="1" applyBorder="1" applyAlignment="1" applyProtection="1">
      <alignment horizontal="center"/>
      <protection locked="0"/>
    </xf>
    <xf numFmtId="2" fontId="8" fillId="2" borderId="12" xfId="0" applyNumberFormat="1" applyFont="1" applyFill="1" applyBorder="1" applyAlignment="1">
      <alignment horizontal="center"/>
    </xf>
    <xf numFmtId="10" fontId="8" fillId="2" borderId="36" xfId="0" applyNumberFormat="1" applyFont="1" applyFill="1" applyBorder="1" applyAlignment="1">
      <alignment horizontal="center" vertical="center"/>
    </xf>
    <xf numFmtId="0" fontId="8" fillId="2" borderId="38" xfId="0" applyFont="1" applyFill="1" applyBorder="1" applyAlignment="1">
      <alignment horizontal="center"/>
    </xf>
    <xf numFmtId="2" fontId="8" fillId="2" borderId="14" xfId="0" applyNumberFormat="1" applyFont="1" applyFill="1" applyBorder="1" applyAlignment="1">
      <alignment horizontal="center"/>
    </xf>
    <xf numFmtId="10" fontId="8" fillId="2" borderId="38" xfId="0" applyNumberFormat="1" applyFont="1" applyFill="1" applyBorder="1" applyAlignment="1">
      <alignment horizontal="center" vertical="center"/>
    </xf>
    <xf numFmtId="0" fontId="8" fillId="2" borderId="35" xfId="0" applyFont="1" applyFill="1" applyBorder="1" applyAlignment="1">
      <alignment horizontal="center"/>
    </xf>
    <xf numFmtId="0" fontId="11" fillId="3" borderId="37" xfId="0" applyFont="1" applyFill="1" applyBorder="1" applyAlignment="1" applyProtection="1">
      <alignment horizontal="center"/>
      <protection locked="0"/>
    </xf>
    <xf numFmtId="2" fontId="8" fillId="2" borderId="36" xfId="0" applyNumberFormat="1" applyFont="1" applyFill="1" applyBorder="1" applyAlignment="1">
      <alignment horizontal="center"/>
    </xf>
    <xf numFmtId="10" fontId="8" fillId="2" borderId="13" xfId="0" applyNumberFormat="1" applyFont="1" applyFill="1" applyBorder="1" applyAlignment="1">
      <alignment horizontal="center" vertical="center"/>
    </xf>
    <xf numFmtId="2" fontId="8" fillId="2" borderId="38" xfId="0" applyNumberFormat="1" applyFont="1" applyFill="1" applyBorder="1" applyAlignment="1">
      <alignment horizontal="center"/>
    </xf>
    <xf numFmtId="10" fontId="8" fillId="2" borderId="15" xfId="0" applyNumberFormat="1" applyFont="1" applyFill="1" applyBorder="1" applyAlignment="1">
      <alignment horizontal="center" vertical="center"/>
    </xf>
    <xf numFmtId="2" fontId="8" fillId="2" borderId="35" xfId="0" applyNumberFormat="1" applyFont="1" applyFill="1" applyBorder="1" applyAlignment="1">
      <alignment horizontal="center"/>
    </xf>
    <xf numFmtId="10" fontId="8" fillId="2" borderId="39" xfId="0" applyNumberFormat="1" applyFont="1" applyFill="1" applyBorder="1" applyAlignment="1">
      <alignment horizontal="center" vertical="center"/>
    </xf>
    <xf numFmtId="0" fontId="8" fillId="2" borderId="15" xfId="0" applyFont="1" applyFill="1" applyBorder="1" applyAlignment="1">
      <alignment horizontal="center"/>
    </xf>
    <xf numFmtId="0" fontId="10" fillId="2" borderId="39" xfId="0" applyFont="1" applyFill="1" applyBorder="1" applyAlignment="1">
      <alignment horizontal="center"/>
    </xf>
    <xf numFmtId="10" fontId="8" fillId="2" borderId="35" xfId="0" applyNumberFormat="1" applyFont="1" applyFill="1" applyBorder="1" applyAlignment="1">
      <alignment horizontal="center" vertical="center"/>
    </xf>
    <xf numFmtId="0" fontId="8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40" xfId="0" applyFont="1" applyFill="1" applyBorder="1" applyAlignment="1">
      <alignment horizontal="right"/>
    </xf>
    <xf numFmtId="10" fontId="11" fillId="7" borderId="23" xfId="0" applyNumberFormat="1" applyFont="1" applyFill="1" applyBorder="1" applyAlignment="1">
      <alignment horizontal="center"/>
    </xf>
    <xf numFmtId="0" fontId="8" fillId="2" borderId="32" xfId="0" applyFont="1" applyFill="1" applyBorder="1" applyAlignment="1">
      <alignment horizontal="right"/>
    </xf>
    <xf numFmtId="10" fontId="11" fillId="6" borderId="41" xfId="0" applyNumberFormat="1" applyFont="1" applyFill="1" applyBorder="1" applyAlignment="1">
      <alignment horizontal="center"/>
    </xf>
    <xf numFmtId="2" fontId="8" fillId="2" borderId="0" xfId="0" applyNumberFormat="1" applyFont="1" applyFill="1" applyAlignment="1">
      <alignment horizontal="center"/>
    </xf>
    <xf numFmtId="0" fontId="8" fillId="2" borderId="33" xfId="0" applyFont="1" applyFill="1" applyBorder="1" applyAlignment="1">
      <alignment horizontal="right"/>
    </xf>
    <xf numFmtId="0" fontId="11" fillId="7" borderId="42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0" xfId="0" applyFont="1" applyFill="1" applyAlignment="1">
      <alignment horizontal="right"/>
    </xf>
    <xf numFmtId="0" fontId="9" fillId="2" borderId="0" xfId="0" applyFont="1" applyFill="1" applyAlignment="1">
      <alignment horizontal="center"/>
    </xf>
    <xf numFmtId="0" fontId="8" fillId="2" borderId="0" xfId="0" applyFont="1" applyFill="1" applyAlignment="1">
      <alignment horizontal="right"/>
    </xf>
    <xf numFmtId="0" fontId="8" fillId="2" borderId="0" xfId="0" applyFont="1" applyFill="1"/>
    <xf numFmtId="165" fontId="11" fillId="2" borderId="0" xfId="0" applyNumberFormat="1" applyFont="1" applyFill="1" applyAlignment="1">
      <alignment horizontal="center"/>
    </xf>
    <xf numFmtId="0" fontId="14" fillId="2" borderId="9" xfId="0" applyFont="1" applyFill="1" applyBorder="1" applyAlignment="1">
      <alignment horizontal="left" vertical="center" wrapText="1"/>
    </xf>
    <xf numFmtId="0" fontId="8" fillId="2" borderId="9" xfId="0" applyFont="1" applyFill="1" applyBorder="1"/>
    <xf numFmtId="0" fontId="9" fillId="2" borderId="10" xfId="0" applyFont="1" applyFill="1" applyBorder="1" applyAlignment="1">
      <alignment horizontal="center"/>
    </xf>
    <xf numFmtId="0" fontId="8" fillId="2" borderId="10" xfId="0" applyFont="1" applyFill="1" applyBorder="1" applyAlignment="1">
      <alignment horizontal="center"/>
    </xf>
    <xf numFmtId="0" fontId="9" fillId="2" borderId="0" xfId="0" applyFont="1" applyFill="1" applyAlignment="1">
      <alignment horizontal="right"/>
    </xf>
    <xf numFmtId="0" fontId="8" fillId="2" borderId="7" xfId="0" applyFont="1" applyFill="1" applyBorder="1" applyProtection="1">
      <protection locked="0"/>
    </xf>
    <xf numFmtId="0" fontId="8" fillId="2" borderId="7" xfId="0" applyFont="1" applyFill="1" applyBorder="1"/>
    <xf numFmtId="0" fontId="8" fillId="2" borderId="0" xfId="0" applyFont="1" applyFill="1"/>
    <xf numFmtId="0" fontId="8" fillId="2" borderId="7" xfId="0" applyFont="1" applyFill="1" applyBorder="1"/>
    <xf numFmtId="0" fontId="9" fillId="2" borderId="11" xfId="0" applyFont="1" applyFill="1" applyBorder="1" applyProtection="1">
      <protection locked="0"/>
    </xf>
    <xf numFmtId="0" fontId="9" fillId="2" borderId="11" xfId="0" applyFont="1" applyFill="1" applyBorder="1"/>
    <xf numFmtId="0" fontId="8" fillId="2" borderId="11" xfId="0" applyFont="1" applyFill="1" applyBorder="1"/>
    <xf numFmtId="170" fontId="9" fillId="2" borderId="0" xfId="0" applyNumberFormat="1" applyFont="1" applyFill="1" applyAlignment="1" applyProtection="1">
      <alignment horizontal="center"/>
      <protection locked="0"/>
    </xf>
    <xf numFmtId="0" fontId="1" fillId="2" borderId="0" xfId="1" applyFont="1" applyFill="1"/>
    <xf numFmtId="0" fontId="2" fillId="2" borderId="0" xfId="1" applyFont="1" applyFill="1"/>
    <xf numFmtId="0" fontId="4" fillId="2" borderId="0" xfId="1" applyFont="1" applyFill="1"/>
    <xf numFmtId="0" fontId="4" fillId="2" borderId="0" xfId="1" applyFont="1" applyFill="1" applyAlignment="1">
      <alignment horizontal="left"/>
    </xf>
    <xf numFmtId="0" fontId="5" fillId="2" borderId="0" xfId="1" applyFont="1" applyFill="1" applyAlignment="1">
      <alignment horizontal="left"/>
    </xf>
    <xf numFmtId="0" fontId="5" fillId="2" borderId="0" xfId="1" applyFont="1" applyFill="1" applyAlignment="1">
      <alignment horizontal="center"/>
    </xf>
    <xf numFmtId="0" fontId="6" fillId="2" borderId="0" xfId="1" applyFont="1" applyFill="1"/>
    <xf numFmtId="0" fontId="5" fillId="2" borderId="0" xfId="1" applyFont="1" applyFill="1"/>
    <xf numFmtId="2" fontId="5" fillId="2" borderId="0" xfId="1" applyNumberFormat="1" applyFont="1" applyFill="1" applyAlignment="1">
      <alignment horizontal="center"/>
    </xf>
    <xf numFmtId="164" fontId="5" fillId="2" borderId="0" xfId="1" applyNumberFormat="1" applyFont="1" applyFill="1" applyAlignment="1">
      <alignment horizontal="center"/>
    </xf>
    <xf numFmtId="0" fontId="5" fillId="2" borderId="1" xfId="1" applyFont="1" applyFill="1" applyBorder="1" applyAlignment="1">
      <alignment horizontal="center"/>
    </xf>
    <xf numFmtId="0" fontId="5" fillId="2" borderId="2" xfId="1" applyFont="1" applyFill="1" applyBorder="1" applyAlignment="1">
      <alignment horizontal="center"/>
    </xf>
    <xf numFmtId="0" fontId="6" fillId="2" borderId="3" xfId="1" applyFont="1" applyFill="1" applyBorder="1" applyAlignment="1">
      <alignment horizontal="center"/>
    </xf>
    <xf numFmtId="0" fontId="7" fillId="3" borderId="3" xfId="1" applyFont="1" applyFill="1" applyBorder="1" applyAlignment="1" applyProtection="1">
      <alignment horizontal="center"/>
      <protection locked="0"/>
    </xf>
    <xf numFmtId="2" fontId="7" fillId="3" borderId="3" xfId="1" applyNumberFormat="1" applyFont="1" applyFill="1" applyBorder="1" applyAlignment="1" applyProtection="1">
      <alignment horizontal="center"/>
      <protection locked="0"/>
    </xf>
    <xf numFmtId="2" fontId="7" fillId="3" borderId="4" xfId="1" applyNumberFormat="1" applyFont="1" applyFill="1" applyBorder="1" applyAlignment="1" applyProtection="1">
      <alignment horizontal="center"/>
      <protection locked="0"/>
    </xf>
    <xf numFmtId="0" fontId="7" fillId="3" borderId="5" xfId="1" applyFont="1" applyFill="1" applyBorder="1" applyAlignment="1" applyProtection="1">
      <alignment horizontal="center"/>
      <protection locked="0"/>
    </xf>
    <xf numFmtId="2" fontId="7" fillId="3" borderId="5" xfId="1" applyNumberFormat="1" applyFont="1" applyFill="1" applyBorder="1" applyAlignment="1" applyProtection="1">
      <alignment horizontal="center"/>
      <protection locked="0"/>
    </xf>
    <xf numFmtId="0" fontId="6" fillId="2" borderId="4" xfId="1" applyFont="1" applyFill="1" applyBorder="1"/>
    <xf numFmtId="1" fontId="5" fillId="4" borderId="2" xfId="1" applyNumberFormat="1" applyFont="1" applyFill="1" applyBorder="1" applyAlignment="1">
      <alignment horizontal="center"/>
    </xf>
    <xf numFmtId="1" fontId="5" fillId="4" borderId="1" xfId="1" applyNumberFormat="1" applyFont="1" applyFill="1" applyBorder="1" applyAlignment="1">
      <alignment horizontal="center"/>
    </xf>
    <xf numFmtId="2" fontId="5" fillId="4" borderId="1" xfId="1" applyNumberFormat="1" applyFont="1" applyFill="1" applyBorder="1" applyAlignment="1">
      <alignment horizontal="center"/>
    </xf>
    <xf numFmtId="0" fontId="6" fillId="2" borderId="3" xfId="1" applyFont="1" applyFill="1" applyBorder="1"/>
    <xf numFmtId="10" fontId="5" fillId="5" borderId="1" xfId="1" applyNumberFormat="1" applyFont="1" applyFill="1" applyBorder="1" applyAlignment="1">
      <alignment horizontal="center"/>
    </xf>
    <xf numFmtId="165" fontId="5" fillId="2" borderId="0" xfId="1" applyNumberFormat="1" applyFont="1" applyFill="1" applyAlignment="1">
      <alignment horizontal="center"/>
    </xf>
    <xf numFmtId="0" fontId="6" fillId="2" borderId="6" xfId="1" applyFont="1" applyFill="1" applyBorder="1"/>
    <xf numFmtId="0" fontId="6" fillId="2" borderId="5" xfId="1" applyFont="1" applyFill="1" applyBorder="1"/>
    <xf numFmtId="0" fontId="5" fillId="4" borderId="1" xfId="1" applyFont="1" applyFill="1" applyBorder="1" applyAlignment="1">
      <alignment horizontal="center"/>
    </xf>
    <xf numFmtId="0" fontId="5" fillId="2" borderId="7" xfId="1" applyFont="1" applyFill="1" applyBorder="1" applyAlignment="1">
      <alignment horizontal="center"/>
    </xf>
    <xf numFmtId="0" fontId="6" fillId="2" borderId="7" xfId="1" applyFont="1" applyFill="1" applyBorder="1"/>
    <xf numFmtId="0" fontId="6" fillId="2" borderId="8" xfId="1" applyFont="1" applyFill="1" applyBorder="1"/>
    <xf numFmtId="0" fontId="6" fillId="2" borderId="0" xfId="1" applyFont="1" applyFill="1" applyAlignment="1" applyProtection="1">
      <alignment horizontal="left"/>
      <protection locked="0"/>
    </xf>
    <xf numFmtId="0" fontId="6" fillId="2" borderId="0" xfId="1" applyFont="1" applyFill="1" applyProtection="1">
      <protection locked="0"/>
    </xf>
    <xf numFmtId="0" fontId="2" fillId="2" borderId="9" xfId="1" applyFont="1" applyFill="1" applyBorder="1"/>
    <xf numFmtId="0" fontId="2" fillId="2" borderId="0" xfId="1" applyFont="1" applyFill="1" applyAlignment="1">
      <alignment horizontal="center"/>
    </xf>
    <xf numFmtId="10" fontId="2" fillId="2" borderId="9" xfId="1" applyNumberFormat="1" applyFont="1" applyFill="1" applyBorder="1"/>
    <xf numFmtId="0" fontId="0" fillId="2" borderId="0" xfId="1" applyFont="1" applyFill="1"/>
    <xf numFmtId="0" fontId="1" fillId="2" borderId="10" xfId="1" applyFont="1" applyFill="1" applyBorder="1" applyAlignment="1">
      <alignment horizontal="center"/>
    </xf>
    <xf numFmtId="0" fontId="2" fillId="2" borderId="10" xfId="1" applyFont="1" applyFill="1" applyBorder="1" applyAlignment="1">
      <alignment horizontal="center"/>
    </xf>
    <xf numFmtId="0" fontId="1" fillId="2" borderId="0" xfId="1" applyFont="1" applyFill="1" applyAlignment="1">
      <alignment horizontal="right"/>
    </xf>
    <xf numFmtId="0" fontId="2" fillId="2" borderId="7" xfId="1" applyFont="1" applyFill="1" applyBorder="1"/>
    <xf numFmtId="0" fontId="1" fillId="2" borderId="11" xfId="1" applyFont="1" applyFill="1" applyBorder="1"/>
    <xf numFmtId="0" fontId="2" fillId="2" borderId="11" xfId="1" applyFont="1" applyFill="1" applyBorder="1"/>
    <xf numFmtId="10" fontId="2" fillId="2" borderId="0" xfId="1" applyNumberFormat="1" applyFont="1" applyFill="1"/>
    <xf numFmtId="164" fontId="2" fillId="2" borderId="0" xfId="1" applyNumberFormat="1" applyFont="1" applyFill="1" applyAlignment="1">
      <alignment horizontal="center"/>
    </xf>
    <xf numFmtId="10" fontId="2" fillId="2" borderId="0" xfId="1" applyNumberFormat="1" applyFont="1" applyFill="1" applyAlignment="1">
      <alignment horizontal="center"/>
    </xf>
    <xf numFmtId="2" fontId="2" fillId="2" borderId="0" xfId="1" applyNumberFormat="1" applyFont="1" applyFill="1" applyAlignment="1">
      <alignment horizontal="center"/>
    </xf>
    <xf numFmtId="0" fontId="20" fillId="2" borderId="0" xfId="1" applyFont="1" applyFill="1" applyAlignment="1">
      <alignment horizontal="center" wrapText="1"/>
    </xf>
    <xf numFmtId="2" fontId="9" fillId="2" borderId="0" xfId="1" applyNumberFormat="1" applyFont="1" applyFill="1" applyAlignment="1">
      <alignment horizontal="center"/>
    </xf>
    <xf numFmtId="173" fontId="2" fillId="2" borderId="0" xfId="1" applyNumberFormat="1" applyFont="1" applyFill="1" applyAlignment="1">
      <alignment horizontal="center"/>
    </xf>
    <xf numFmtId="0" fontId="15" fillId="2" borderId="0" xfId="1" applyFont="1" applyFill="1"/>
    <xf numFmtId="0" fontId="21" fillId="2" borderId="0" xfId="1" applyFont="1" applyFill="1" applyAlignment="1">
      <alignment horizontal="left"/>
    </xf>
    <xf numFmtId="164" fontId="1" fillId="2" borderId="51" xfId="1" applyNumberFormat="1" applyFont="1" applyFill="1" applyBorder="1" applyAlignment="1">
      <alignment horizontal="center"/>
    </xf>
    <xf numFmtId="164" fontId="1" fillId="2" borderId="45" xfId="1" applyNumberFormat="1" applyFont="1" applyFill="1" applyBorder="1" applyAlignment="1">
      <alignment horizontal="center"/>
    </xf>
    <xf numFmtId="0" fontId="1" fillId="2" borderId="51" xfId="1" applyFont="1" applyFill="1" applyBorder="1" applyAlignment="1">
      <alignment horizontal="center"/>
    </xf>
    <xf numFmtId="0" fontId="1" fillId="2" borderId="45" xfId="1" applyFont="1" applyFill="1" applyBorder="1" applyAlignment="1">
      <alignment horizontal="center"/>
    </xf>
    <xf numFmtId="2" fontId="2" fillId="2" borderId="0" xfId="1" applyNumberFormat="1" applyFont="1" applyFill="1" applyAlignment="1">
      <alignment horizontal="center" wrapText="1"/>
    </xf>
    <xf numFmtId="0" fontId="2" fillId="2" borderId="40" xfId="1" applyFont="1" applyFill="1" applyBorder="1" applyAlignment="1">
      <alignment horizontal="center"/>
    </xf>
    <xf numFmtId="2" fontId="2" fillId="3" borderId="23" xfId="1" applyNumberFormat="1" applyFont="1" applyFill="1" applyBorder="1" applyAlignment="1" applyProtection="1">
      <alignment horizontal="center"/>
      <protection locked="0"/>
    </xf>
    <xf numFmtId="2" fontId="2" fillId="3" borderId="40" xfId="1" applyNumberFormat="1" applyFont="1" applyFill="1" applyBorder="1" applyAlignment="1" applyProtection="1">
      <alignment horizontal="center"/>
      <protection locked="0"/>
    </xf>
    <xf numFmtId="2" fontId="2" fillId="2" borderId="40" xfId="1" applyNumberFormat="1" applyFont="1" applyFill="1" applyBorder="1" applyAlignment="1">
      <alignment horizontal="center"/>
    </xf>
    <xf numFmtId="10" fontId="2" fillId="2" borderId="41" xfId="1" applyNumberFormat="1" applyFont="1" applyFill="1" applyBorder="1" applyAlignment="1">
      <alignment horizontal="center"/>
    </xf>
    <xf numFmtId="0" fontId="2" fillId="2" borderId="32" xfId="1" applyFont="1" applyFill="1" applyBorder="1" applyAlignment="1">
      <alignment horizontal="center"/>
    </xf>
    <xf numFmtId="2" fontId="2" fillId="3" borderId="41" xfId="1" applyNumberFormat="1" applyFont="1" applyFill="1" applyBorder="1" applyAlignment="1" applyProtection="1">
      <alignment horizontal="center"/>
      <protection locked="0"/>
    </xf>
    <xf numFmtId="2" fontId="2" fillId="3" borderId="32" xfId="1" applyNumberFormat="1" applyFont="1" applyFill="1" applyBorder="1" applyAlignment="1" applyProtection="1">
      <alignment horizontal="center"/>
      <protection locked="0"/>
    </xf>
    <xf numFmtId="2" fontId="2" fillId="2" borderId="32" xfId="1" applyNumberFormat="1" applyFont="1" applyFill="1" applyBorder="1" applyAlignment="1">
      <alignment horizontal="center"/>
    </xf>
    <xf numFmtId="2" fontId="2" fillId="3" borderId="41" xfId="1" applyNumberFormat="1" applyFont="1" applyFill="1" applyBorder="1" applyAlignment="1" applyProtection="1">
      <alignment horizontal="center" wrapText="1"/>
      <protection locked="0"/>
    </xf>
    <xf numFmtId="170" fontId="2" fillId="2" borderId="0" xfId="1" applyNumberFormat="1" applyFont="1" applyFill="1" applyAlignment="1">
      <alignment horizontal="center"/>
    </xf>
    <xf numFmtId="170" fontId="22" fillId="2" borderId="0" xfId="1" applyNumberFormat="1" applyFont="1" applyFill="1" applyAlignment="1">
      <alignment horizontal="center"/>
    </xf>
    <xf numFmtId="10" fontId="22" fillId="2" borderId="0" xfId="1" applyNumberFormat="1" applyFont="1" applyFill="1" applyAlignment="1">
      <alignment horizontal="center"/>
    </xf>
    <xf numFmtId="164" fontId="22" fillId="2" borderId="0" xfId="1" applyNumberFormat="1" applyFont="1" applyFill="1" applyAlignment="1">
      <alignment horizontal="center"/>
    </xf>
    <xf numFmtId="2" fontId="0" fillId="2" borderId="0" xfId="1" applyNumberFormat="1" applyFont="1" applyFill="1" applyAlignment="1">
      <alignment horizontal="center"/>
    </xf>
    <xf numFmtId="164" fontId="0" fillId="2" borderId="0" xfId="1" applyNumberFormat="1" applyFont="1" applyFill="1"/>
    <xf numFmtId="10" fontId="0" fillId="2" borderId="0" xfId="1" applyNumberFormat="1" applyFont="1" applyFill="1"/>
    <xf numFmtId="2" fontId="0" fillId="2" borderId="0" xfId="1" applyNumberFormat="1" applyFont="1" applyFill="1"/>
    <xf numFmtId="0" fontId="0" fillId="2" borderId="0" xfId="1" applyFont="1" applyFill="1" applyAlignment="1">
      <alignment horizontal="right"/>
    </xf>
    <xf numFmtId="1" fontId="2" fillId="2" borderId="33" xfId="1" applyNumberFormat="1" applyFont="1" applyFill="1" applyBorder="1" applyAlignment="1">
      <alignment horizontal="center"/>
    </xf>
    <xf numFmtId="2" fontId="2" fillId="3" borderId="42" xfId="1" applyNumberFormat="1" applyFont="1" applyFill="1" applyBorder="1" applyAlignment="1" applyProtection="1">
      <alignment horizontal="center" wrapText="1"/>
      <protection locked="0"/>
    </xf>
    <xf numFmtId="2" fontId="2" fillId="3" borderId="33" xfId="1" applyNumberFormat="1" applyFont="1" applyFill="1" applyBorder="1" applyAlignment="1" applyProtection="1">
      <alignment horizontal="center"/>
      <protection locked="0"/>
    </xf>
    <xf numFmtId="2" fontId="2" fillId="2" borderId="33" xfId="1" applyNumberFormat="1" applyFont="1" applyFill="1" applyBorder="1" applyAlignment="1">
      <alignment horizontal="center"/>
    </xf>
    <xf numFmtId="10" fontId="2" fillId="2" borderId="42" xfId="1" applyNumberFormat="1" applyFont="1" applyFill="1" applyBorder="1" applyAlignment="1">
      <alignment horizontal="center"/>
    </xf>
    <xf numFmtId="0" fontId="2" fillId="2" borderId="46" xfId="1" applyFont="1" applyFill="1" applyBorder="1" applyAlignment="1">
      <alignment horizontal="right"/>
    </xf>
    <xf numFmtId="170" fontId="2" fillId="2" borderId="54" xfId="1" applyNumberFormat="1" applyFont="1" applyFill="1" applyBorder="1" applyAlignment="1">
      <alignment horizontal="center"/>
    </xf>
    <xf numFmtId="170" fontId="2" fillId="2" borderId="55" xfId="1" applyNumberFormat="1" applyFont="1" applyFill="1" applyBorder="1" applyAlignment="1">
      <alignment horizontal="center"/>
    </xf>
    <xf numFmtId="170" fontId="2" fillId="2" borderId="56" xfId="1" applyNumberFormat="1" applyFont="1" applyFill="1" applyBorder="1" applyAlignment="1">
      <alignment horizontal="center"/>
    </xf>
    <xf numFmtId="0" fontId="2" fillId="2" borderId="50" xfId="1" applyFont="1" applyFill="1" applyBorder="1" applyAlignment="1">
      <alignment horizontal="right"/>
    </xf>
    <xf numFmtId="170" fontId="1" fillId="2" borderId="27" xfId="1" applyNumberFormat="1" applyFont="1" applyFill="1" applyBorder="1" applyAlignment="1">
      <alignment horizontal="center"/>
    </xf>
    <xf numFmtId="170" fontId="1" fillId="2" borderId="57" xfId="1" applyNumberFormat="1" applyFont="1" applyFill="1" applyBorder="1" applyAlignment="1">
      <alignment horizontal="center"/>
    </xf>
    <xf numFmtId="170" fontId="1" fillId="2" borderId="58" xfId="1" applyNumberFormat="1" applyFont="1" applyFill="1" applyBorder="1" applyAlignment="1">
      <alignment horizontal="center"/>
    </xf>
    <xf numFmtId="164" fontId="2" fillId="2" borderId="0" xfId="1" applyNumberFormat="1" applyFont="1" applyFill="1"/>
    <xf numFmtId="0" fontId="1" fillId="2" borderId="51" xfId="1" applyFont="1" applyFill="1" applyBorder="1" applyAlignment="1">
      <alignment horizontal="center" vertical="center"/>
    </xf>
    <xf numFmtId="0" fontId="1" fillId="2" borderId="51" xfId="1" applyFont="1" applyFill="1" applyBorder="1" applyAlignment="1">
      <alignment horizontal="center" wrapText="1"/>
    </xf>
    <xf numFmtId="165" fontId="1" fillId="2" borderId="31" xfId="1" applyNumberFormat="1" applyFont="1" applyFill="1" applyBorder="1" applyAlignment="1">
      <alignment horizontal="center"/>
    </xf>
    <xf numFmtId="172" fontId="1" fillId="2" borderId="47" xfId="1" applyNumberFormat="1" applyFont="1" applyFill="1" applyBorder="1" applyAlignment="1">
      <alignment horizontal="center" vertical="center"/>
    </xf>
    <xf numFmtId="165" fontId="1" fillId="2" borderId="33" xfId="1" applyNumberFormat="1" applyFont="1" applyFill="1" applyBorder="1" applyAlignment="1">
      <alignment horizontal="center"/>
    </xf>
    <xf numFmtId="0" fontId="8" fillId="2" borderId="0" xfId="1" applyFont="1" applyFill="1"/>
    <xf numFmtId="10" fontId="2" fillId="2" borderId="44" xfId="1" applyNumberFormat="1" applyFont="1" applyFill="1" applyBorder="1"/>
    <xf numFmtId="0" fontId="1" fillId="2" borderId="0" xfId="2" applyFont="1" applyFill="1"/>
    <xf numFmtId="0" fontId="4" fillId="2" borderId="0" xfId="2" applyFont="1" applyFill="1" applyAlignment="1">
      <alignment horizontal="left"/>
    </xf>
    <xf numFmtId="0" fontId="0" fillId="2" borderId="0" xfId="2" applyFont="1" applyFill="1"/>
    <xf numFmtId="0" fontId="9" fillId="2" borderId="0" xfId="2" applyFont="1" applyFill="1" applyAlignment="1">
      <alignment vertical="center"/>
    </xf>
    <xf numFmtId="0" fontId="9" fillId="3" borderId="0" xfId="2" applyFont="1" applyFill="1" applyAlignment="1" applyProtection="1">
      <alignment vertical="center"/>
      <protection locked="0"/>
    </xf>
    <xf numFmtId="0" fontId="8" fillId="3" borderId="0" xfId="2" applyFont="1" applyFill="1" applyAlignment="1" applyProtection="1">
      <alignment horizontal="left" vertical="center"/>
      <protection locked="0"/>
    </xf>
    <xf numFmtId="0" fontId="8" fillId="2" borderId="0" xfId="2" applyFont="1" applyFill="1" applyAlignment="1" applyProtection="1">
      <alignment vertical="center"/>
      <protection locked="0"/>
    </xf>
    <xf numFmtId="0" fontId="8" fillId="3" borderId="0" xfId="2" applyFont="1" applyFill="1" applyAlignment="1" applyProtection="1">
      <alignment vertical="center"/>
      <protection locked="0"/>
    </xf>
    <xf numFmtId="0" fontId="8" fillId="3" borderId="0" xfId="2" applyFont="1" applyFill="1" applyProtection="1">
      <protection locked="0"/>
    </xf>
    <xf numFmtId="166" fontId="8" fillId="3" borderId="0" xfId="2" applyNumberFormat="1" applyFont="1" applyFill="1" applyAlignment="1" applyProtection="1">
      <alignment horizontal="left" vertical="center"/>
      <protection locked="0"/>
    </xf>
    <xf numFmtId="166" fontId="8" fillId="2" borderId="0" xfId="2" applyNumberFormat="1" applyFont="1" applyFill="1" applyAlignment="1">
      <alignment horizontal="left" vertical="center"/>
    </xf>
    <xf numFmtId="0" fontId="3" fillId="2" borderId="0" xfId="2" applyFont="1" applyFill="1" applyAlignment="1">
      <alignment horizontal="left" vertical="center"/>
    </xf>
    <xf numFmtId="0" fontId="9" fillId="2" borderId="0" xfId="2" applyFont="1" applyFill="1" applyAlignment="1">
      <alignment horizontal="left" vertical="center"/>
    </xf>
    <xf numFmtId="0" fontId="8" fillId="2" borderId="0" xfId="2" applyFont="1" applyFill="1" applyAlignment="1">
      <alignment horizontal="right" vertical="center"/>
    </xf>
    <xf numFmtId="0" fontId="9" fillId="2" borderId="0" xfId="2" applyFont="1" applyFill="1" applyAlignment="1">
      <alignment horizontal="center" vertical="center"/>
    </xf>
    <xf numFmtId="0" fontId="8" fillId="2" borderId="0" xfId="2" applyFont="1" applyFill="1" applyAlignment="1">
      <alignment vertical="center"/>
    </xf>
    <xf numFmtId="0" fontId="9" fillId="2" borderId="0" xfId="2" applyFont="1" applyFill="1" applyAlignment="1">
      <alignment vertical="center" wrapText="1"/>
    </xf>
    <xf numFmtId="0" fontId="8" fillId="2" borderId="0" xfId="2" applyFont="1" applyFill="1"/>
    <xf numFmtId="0" fontId="6" fillId="2" borderId="0" xfId="2" applyFont="1" applyFill="1" applyAlignment="1" applyProtection="1">
      <alignment horizontal="left"/>
      <protection locked="0"/>
    </xf>
    <xf numFmtId="0" fontId="9" fillId="2" borderId="0" xfId="2" applyFont="1" applyFill="1" applyAlignment="1">
      <alignment horizontal="right"/>
    </xf>
    <xf numFmtId="2" fontId="11" fillId="3" borderId="0" xfId="2" applyNumberFormat="1" applyFont="1" applyFill="1" applyAlignment="1" applyProtection="1">
      <alignment horizontal="left"/>
      <protection locked="0"/>
    </xf>
    <xf numFmtId="2" fontId="11" fillId="3" borderId="0" xfId="2" applyNumberFormat="1" applyFont="1" applyFill="1" applyAlignment="1" applyProtection="1">
      <alignment horizontal="center"/>
      <protection locked="0"/>
    </xf>
    <xf numFmtId="0" fontId="8" fillId="2" borderId="14" xfId="2" applyFont="1" applyFill="1" applyBorder="1" applyAlignment="1">
      <alignment horizontal="right" vertical="center"/>
    </xf>
    <xf numFmtId="2" fontId="11" fillId="2" borderId="0" xfId="2" applyNumberFormat="1" applyFont="1" applyFill="1" applyAlignment="1" applyProtection="1">
      <alignment horizontal="center"/>
      <protection locked="0"/>
    </xf>
    <xf numFmtId="0" fontId="14" fillId="2" borderId="0" xfId="2" applyFont="1" applyFill="1" applyAlignment="1">
      <alignment vertical="center" wrapText="1"/>
    </xf>
    <xf numFmtId="171" fontId="11" fillId="3" borderId="0" xfId="2" applyNumberFormat="1" applyFont="1" applyFill="1" applyAlignment="1" applyProtection="1">
      <alignment horizontal="center"/>
      <protection locked="0"/>
    </xf>
    <xf numFmtId="2" fontId="8" fillId="2" borderId="0" xfId="2" applyNumberFormat="1" applyFont="1" applyFill="1" applyAlignment="1">
      <alignment horizontal="right"/>
    </xf>
    <xf numFmtId="2" fontId="9" fillId="2" borderId="0" xfId="2" applyNumberFormat="1" applyFont="1" applyFill="1" applyAlignment="1" applyProtection="1">
      <alignment horizontal="center"/>
      <protection locked="0"/>
    </xf>
    <xf numFmtId="2" fontId="9" fillId="2" borderId="0" xfId="2" applyNumberFormat="1" applyFont="1" applyFill="1" applyAlignment="1">
      <alignment horizontal="centerContinuous"/>
    </xf>
    <xf numFmtId="2" fontId="9" fillId="2" borderId="36" xfId="2" applyNumberFormat="1" applyFont="1" applyFill="1" applyBorder="1" applyAlignment="1">
      <alignment horizontal="center" vertical="center"/>
    </xf>
    <xf numFmtId="2" fontId="9" fillId="2" borderId="10" xfId="2" applyNumberFormat="1" applyFont="1" applyFill="1" applyBorder="1" applyAlignment="1">
      <alignment horizontal="center" vertical="center"/>
    </xf>
    <xf numFmtId="2" fontId="9" fillId="2" borderId="13" xfId="2" applyNumberFormat="1" applyFont="1" applyFill="1" applyBorder="1" applyAlignment="1">
      <alignment horizontal="center" vertical="center"/>
    </xf>
    <xf numFmtId="0" fontId="8" fillId="2" borderId="31" xfId="2" applyFont="1" applyFill="1" applyBorder="1" applyAlignment="1">
      <alignment horizontal="center"/>
    </xf>
    <xf numFmtId="2" fontId="11" fillId="3" borderId="31" xfId="2" applyNumberFormat="1" applyFont="1" applyFill="1" applyBorder="1" applyAlignment="1" applyProtection="1">
      <alignment horizontal="center"/>
      <protection locked="0"/>
    </xf>
    <xf numFmtId="170" fontId="8" fillId="2" borderId="30" xfId="2" applyNumberFormat="1" applyFont="1" applyFill="1" applyBorder="1" applyAlignment="1">
      <alignment horizontal="center"/>
    </xf>
    <xf numFmtId="168" fontId="11" fillId="3" borderId="31" xfId="2" applyNumberFormat="1" applyFont="1" applyFill="1" applyBorder="1" applyAlignment="1" applyProtection="1">
      <alignment horizontal="center"/>
      <protection locked="0"/>
    </xf>
    <xf numFmtId="164" fontId="8" fillId="2" borderId="30" xfId="2" applyNumberFormat="1" applyFont="1" applyFill="1" applyBorder="1" applyAlignment="1">
      <alignment horizontal="center"/>
    </xf>
    <xf numFmtId="10" fontId="8" fillId="2" borderId="31" xfId="2" applyNumberFormat="1" applyFont="1" applyFill="1" applyBorder="1" applyAlignment="1">
      <alignment horizontal="center"/>
    </xf>
    <xf numFmtId="164" fontId="8" fillId="2" borderId="31" xfId="2" applyNumberFormat="1" applyFont="1" applyFill="1" applyBorder="1" applyAlignment="1">
      <alignment horizontal="center"/>
    </xf>
    <xf numFmtId="0" fontId="8" fillId="2" borderId="32" xfId="2" applyFont="1" applyFill="1" applyBorder="1" applyAlignment="1">
      <alignment horizontal="center"/>
    </xf>
    <xf numFmtId="2" fontId="11" fillId="3" borderId="32" xfId="2" applyNumberFormat="1" applyFont="1" applyFill="1" applyBorder="1" applyAlignment="1" applyProtection="1">
      <alignment horizontal="center"/>
      <protection locked="0"/>
    </xf>
    <xf numFmtId="170" fontId="8" fillId="2" borderId="11" xfId="2" applyNumberFormat="1" applyFont="1" applyFill="1" applyBorder="1" applyAlignment="1">
      <alignment horizontal="center"/>
    </xf>
    <xf numFmtId="168" fontId="11" fillId="3" borderId="32" xfId="2" applyNumberFormat="1" applyFont="1" applyFill="1" applyBorder="1" applyAlignment="1" applyProtection="1">
      <alignment horizontal="center"/>
      <protection locked="0"/>
    </xf>
    <xf numFmtId="164" fontId="8" fillId="2" borderId="11" xfId="2" applyNumberFormat="1" applyFont="1" applyFill="1" applyBorder="1" applyAlignment="1">
      <alignment horizontal="center"/>
    </xf>
    <xf numFmtId="10" fontId="8" fillId="2" borderId="32" xfId="2" applyNumberFormat="1" applyFont="1" applyFill="1" applyBorder="1" applyAlignment="1">
      <alignment horizontal="center"/>
    </xf>
    <xf numFmtId="164" fontId="8" fillId="2" borderId="32" xfId="2" applyNumberFormat="1" applyFont="1" applyFill="1" applyBorder="1" applyAlignment="1">
      <alignment horizontal="center"/>
    </xf>
    <xf numFmtId="0" fontId="8" fillId="2" borderId="33" xfId="2" applyFont="1" applyFill="1" applyBorder="1" applyAlignment="1">
      <alignment horizontal="center"/>
    </xf>
    <xf numFmtId="2" fontId="11" fillId="3" borderId="33" xfId="2" applyNumberFormat="1" applyFont="1" applyFill="1" applyBorder="1" applyAlignment="1" applyProtection="1">
      <alignment horizontal="center"/>
      <protection locked="0"/>
    </xf>
    <xf numFmtId="170" fontId="8" fillId="2" borderId="52" xfId="2" applyNumberFormat="1" applyFont="1" applyFill="1" applyBorder="1" applyAlignment="1">
      <alignment horizontal="center"/>
    </xf>
    <xf numFmtId="168" fontId="11" fillId="3" borderId="33" xfId="2" applyNumberFormat="1" applyFont="1" applyFill="1" applyBorder="1" applyAlignment="1" applyProtection="1">
      <alignment horizontal="center"/>
      <protection locked="0"/>
    </xf>
    <xf numFmtId="164" fontId="8" fillId="2" borderId="52" xfId="2" applyNumberFormat="1" applyFont="1" applyFill="1" applyBorder="1" applyAlignment="1">
      <alignment horizontal="center"/>
    </xf>
    <xf numFmtId="10" fontId="8" fillId="2" borderId="33" xfId="2" applyNumberFormat="1" applyFont="1" applyFill="1" applyBorder="1" applyAlignment="1">
      <alignment horizontal="center"/>
    </xf>
    <xf numFmtId="164" fontId="8" fillId="2" borderId="33" xfId="2" applyNumberFormat="1" applyFont="1" applyFill="1" applyBorder="1" applyAlignment="1">
      <alignment horizontal="center"/>
    </xf>
    <xf numFmtId="0" fontId="8" fillId="2" borderId="46" xfId="2" applyFont="1" applyFill="1" applyBorder="1" applyAlignment="1">
      <alignment horizontal="right"/>
    </xf>
    <xf numFmtId="164" fontId="9" fillId="7" borderId="31" xfId="2" applyNumberFormat="1" applyFont="1" applyFill="1" applyBorder="1" applyAlignment="1">
      <alignment horizontal="center"/>
    </xf>
    <xf numFmtId="10" fontId="9" fillId="7" borderId="39" xfId="2" applyNumberFormat="1" applyFont="1" applyFill="1" applyBorder="1" applyAlignment="1">
      <alignment horizontal="center"/>
    </xf>
    <xf numFmtId="170" fontId="9" fillId="7" borderId="51" xfId="2" applyNumberFormat="1" applyFont="1" applyFill="1" applyBorder="1" applyAlignment="1">
      <alignment horizontal="center"/>
    </xf>
    <xf numFmtId="2" fontId="8" fillId="2" borderId="48" xfId="2" applyNumberFormat="1" applyFont="1" applyFill="1" applyBorder="1"/>
    <xf numFmtId="164" fontId="8" fillId="8" borderId="48" xfId="2" applyNumberFormat="1" applyFont="1" applyFill="1" applyBorder="1"/>
    <xf numFmtId="0" fontId="8" fillId="2" borderId="34" xfId="2" applyFont="1" applyFill="1" applyBorder="1" applyAlignment="1">
      <alignment horizontal="right"/>
    </xf>
    <xf numFmtId="10" fontId="8" fillId="6" borderId="32" xfId="2" applyNumberFormat="1" applyFont="1" applyFill="1" applyBorder="1" applyAlignment="1">
      <alignment horizontal="center"/>
    </xf>
    <xf numFmtId="10" fontId="8" fillId="2" borderId="0" xfId="2" applyNumberFormat="1" applyFont="1" applyFill="1" applyAlignment="1">
      <alignment horizontal="center"/>
    </xf>
    <xf numFmtId="0" fontId="8" fillId="2" borderId="50" xfId="2" applyFont="1" applyFill="1" applyBorder="1" applyAlignment="1">
      <alignment horizontal="right"/>
    </xf>
    <xf numFmtId="0" fontId="8" fillId="7" borderId="33" xfId="2" applyFont="1" applyFill="1" applyBorder="1" applyAlignment="1">
      <alignment horizontal="center"/>
    </xf>
    <xf numFmtId="0" fontId="8" fillId="2" borderId="0" xfId="2" applyFont="1" applyFill="1" applyAlignment="1">
      <alignment horizontal="center"/>
    </xf>
    <xf numFmtId="2" fontId="8" fillId="2" borderId="49" xfId="2" applyNumberFormat="1" applyFont="1" applyFill="1" applyBorder="1"/>
    <xf numFmtId="2" fontId="8" fillId="8" borderId="48" xfId="2" applyNumberFormat="1" applyFont="1" applyFill="1" applyBorder="1"/>
    <xf numFmtId="2" fontId="8" fillId="2" borderId="53" xfId="2" applyNumberFormat="1" applyFont="1" applyFill="1" applyBorder="1"/>
    <xf numFmtId="0" fontId="3" fillId="2" borderId="0" xfId="2" applyFont="1" applyFill="1" applyAlignment="1">
      <alignment vertical="center"/>
    </xf>
    <xf numFmtId="0" fontId="8" fillId="2" borderId="0" xfId="2" applyFont="1" applyFill="1" applyAlignment="1">
      <alignment horizontal="left" vertical="center"/>
    </xf>
    <xf numFmtId="0" fontId="9" fillId="2" borderId="0" xfId="2" applyFont="1" applyFill="1" applyAlignment="1" applyProtection="1">
      <alignment horizontal="center" vertical="center"/>
      <protection locked="0"/>
    </xf>
    <xf numFmtId="0" fontId="8" fillId="2" borderId="0" xfId="2" applyFont="1" applyFill="1" applyAlignment="1">
      <alignment horizontal="center" vertical="center"/>
    </xf>
    <xf numFmtId="174" fontId="11" fillId="3" borderId="0" xfId="2" applyNumberFormat="1" applyFont="1" applyFill="1" applyAlignment="1" applyProtection="1">
      <alignment horizontal="center"/>
      <protection locked="0"/>
    </xf>
    <xf numFmtId="169" fontId="11" fillId="3" borderId="0" xfId="2" applyNumberFormat="1" applyFont="1" applyFill="1" applyAlignment="1" applyProtection="1">
      <alignment horizontal="center"/>
      <protection locked="0"/>
    </xf>
    <xf numFmtId="170" fontId="9" fillId="2" borderId="0" xfId="2" applyNumberFormat="1" applyFont="1" applyFill="1" applyAlignment="1" applyProtection="1">
      <alignment horizontal="center" vertical="center"/>
      <protection locked="0"/>
    </xf>
    <xf numFmtId="175" fontId="11" fillId="3" borderId="0" xfId="2" applyNumberFormat="1" applyFont="1" applyFill="1" applyAlignment="1" applyProtection="1">
      <alignment horizontal="center"/>
      <protection locked="0"/>
    </xf>
    <xf numFmtId="2" fontId="9" fillId="2" borderId="0" xfId="2" applyNumberFormat="1" applyFont="1" applyFill="1" applyAlignment="1">
      <alignment vertical="center"/>
    </xf>
    <xf numFmtId="2" fontId="9" fillId="2" borderId="51" xfId="2" applyNumberFormat="1" applyFont="1" applyFill="1" applyBorder="1" applyAlignment="1">
      <alignment horizontal="center" vertical="center"/>
    </xf>
    <xf numFmtId="2" fontId="9" fillId="2" borderId="12" xfId="2" applyNumberFormat="1" applyFont="1" applyFill="1" applyBorder="1" applyAlignment="1">
      <alignment horizontal="center" vertical="center"/>
    </xf>
    <xf numFmtId="2" fontId="9" fillId="2" borderId="51" xfId="2" applyNumberFormat="1" applyFont="1" applyFill="1" applyBorder="1" applyAlignment="1">
      <alignment vertical="center"/>
    </xf>
    <xf numFmtId="2" fontId="9" fillId="2" borderId="0" xfId="2" applyNumberFormat="1" applyFont="1" applyFill="1" applyAlignment="1">
      <alignment horizontal="center" vertical="center"/>
    </xf>
    <xf numFmtId="0" fontId="8" fillId="2" borderId="46" xfId="2" applyFont="1" applyFill="1" applyBorder="1" applyAlignment="1">
      <alignment horizontal="center"/>
    </xf>
    <xf numFmtId="2" fontId="11" fillId="3" borderId="46" xfId="2" applyNumberFormat="1" applyFont="1" applyFill="1" applyBorder="1" applyAlignment="1" applyProtection="1">
      <alignment horizontal="center"/>
      <protection locked="0"/>
    </xf>
    <xf numFmtId="168" fontId="11" fillId="3" borderId="54" xfId="2" applyNumberFormat="1" applyFont="1" applyFill="1" applyBorder="1" applyAlignment="1" applyProtection="1">
      <alignment horizontal="center"/>
      <protection locked="0"/>
    </xf>
    <xf numFmtId="2" fontId="11" fillId="3" borderId="56" xfId="2" applyNumberFormat="1" applyFont="1" applyFill="1" applyBorder="1" applyAlignment="1" applyProtection="1">
      <alignment horizontal="center"/>
      <protection locked="0"/>
    </xf>
    <xf numFmtId="168" fontId="8" fillId="2" borderId="30" xfId="2" applyNumberFormat="1" applyFont="1" applyFill="1" applyBorder="1" applyAlignment="1">
      <alignment horizontal="center" vertical="center"/>
    </xf>
    <xf numFmtId="170" fontId="8" fillId="2" borderId="31" xfId="2" applyNumberFormat="1" applyFont="1" applyFill="1" applyBorder="1" applyAlignment="1">
      <alignment horizontal="center" vertical="center"/>
    </xf>
    <xf numFmtId="2" fontId="8" fillId="2" borderId="47" xfId="2" applyNumberFormat="1" applyFont="1" applyFill="1" applyBorder="1" applyAlignment="1">
      <alignment horizontal="center"/>
    </xf>
    <xf numFmtId="2" fontId="8" fillId="2" borderId="30" xfId="2" applyNumberFormat="1" applyFont="1" applyFill="1" applyBorder="1" applyAlignment="1">
      <alignment horizontal="center"/>
    </xf>
    <xf numFmtId="2" fontId="8" fillId="2" borderId="0" xfId="2" applyNumberFormat="1" applyFont="1" applyFill="1" applyAlignment="1">
      <alignment horizontal="center"/>
    </xf>
    <xf numFmtId="0" fontId="8" fillId="2" borderId="34" xfId="2" applyFont="1" applyFill="1" applyBorder="1" applyAlignment="1">
      <alignment horizontal="center"/>
    </xf>
    <xf numFmtId="2" fontId="11" fillId="3" borderId="34" xfId="2" applyNumberFormat="1" applyFont="1" applyFill="1" applyBorder="1" applyAlignment="1" applyProtection="1">
      <alignment horizontal="center"/>
      <protection locked="0"/>
    </xf>
    <xf numFmtId="168" fontId="11" fillId="3" borderId="16" xfId="2" applyNumberFormat="1" applyFont="1" applyFill="1" applyBorder="1" applyAlignment="1" applyProtection="1">
      <alignment horizontal="center"/>
      <protection locked="0"/>
    </xf>
    <xf numFmtId="2" fontId="11" fillId="3" borderId="59" xfId="2" applyNumberFormat="1" applyFont="1" applyFill="1" applyBorder="1" applyAlignment="1" applyProtection="1">
      <alignment horizontal="center"/>
      <protection locked="0"/>
    </xf>
    <xf numFmtId="168" fontId="8" fillId="2" borderId="11" xfId="2" applyNumberFormat="1" applyFont="1" applyFill="1" applyBorder="1" applyAlignment="1">
      <alignment horizontal="center" vertical="center"/>
    </xf>
    <xf numFmtId="170" fontId="8" fillId="2" borderId="32" xfId="2" applyNumberFormat="1" applyFont="1" applyFill="1" applyBorder="1" applyAlignment="1">
      <alignment horizontal="center" vertical="center"/>
    </xf>
    <xf numFmtId="2" fontId="8" fillId="2" borderId="41" xfId="2" applyNumberFormat="1" applyFont="1" applyFill="1" applyBorder="1" applyAlignment="1">
      <alignment horizontal="center"/>
    </xf>
    <xf numFmtId="2" fontId="8" fillId="2" borderId="11" xfId="2" applyNumberFormat="1" applyFont="1" applyFill="1" applyBorder="1" applyAlignment="1">
      <alignment horizontal="center"/>
    </xf>
    <xf numFmtId="0" fontId="8" fillId="2" borderId="50" xfId="2" applyFont="1" applyFill="1" applyBorder="1" applyAlignment="1">
      <alignment horizontal="center"/>
    </xf>
    <xf numFmtId="2" fontId="11" fillId="3" borderId="50" xfId="2" applyNumberFormat="1" applyFont="1" applyFill="1" applyBorder="1" applyAlignment="1" applyProtection="1">
      <alignment horizontal="center"/>
      <protection locked="0"/>
    </xf>
    <xf numFmtId="168" fontId="11" fillId="3" borderId="27" xfId="2" applyNumberFormat="1" applyFont="1" applyFill="1" applyBorder="1" applyAlignment="1" applyProtection="1">
      <alignment horizontal="center"/>
      <protection locked="0"/>
    </xf>
    <xf numFmtId="2" fontId="11" fillId="3" borderId="58" xfId="2" applyNumberFormat="1" applyFont="1" applyFill="1" applyBorder="1" applyAlignment="1" applyProtection="1">
      <alignment horizontal="center"/>
      <protection locked="0"/>
    </xf>
    <xf numFmtId="0" fontId="8" fillId="2" borderId="52" xfId="2" applyFont="1" applyFill="1" applyBorder="1" applyAlignment="1">
      <alignment horizontal="center" vertical="center"/>
    </xf>
    <xf numFmtId="170" fontId="8" fillId="2" borderId="33" xfId="2" applyNumberFormat="1" applyFont="1" applyFill="1" applyBorder="1" applyAlignment="1">
      <alignment horizontal="center" vertical="center"/>
    </xf>
    <xf numFmtId="2" fontId="8" fillId="2" borderId="42" xfId="2" applyNumberFormat="1" applyFont="1" applyFill="1" applyBorder="1" applyAlignment="1">
      <alignment horizontal="center"/>
    </xf>
    <xf numFmtId="2" fontId="8" fillId="2" borderId="52" xfId="2" applyNumberFormat="1" applyFont="1" applyFill="1" applyBorder="1" applyAlignment="1">
      <alignment horizontal="center"/>
    </xf>
    <xf numFmtId="0" fontId="8" fillId="2" borderId="24" xfId="2" applyFont="1" applyFill="1" applyBorder="1" applyAlignment="1">
      <alignment horizontal="right"/>
    </xf>
    <xf numFmtId="170" fontId="9" fillId="7" borderId="40" xfId="2" applyNumberFormat="1" applyFont="1" applyFill="1" applyBorder="1" applyAlignment="1">
      <alignment horizontal="center"/>
    </xf>
    <xf numFmtId="2" fontId="11" fillId="7" borderId="40" xfId="2" applyNumberFormat="1" applyFont="1" applyFill="1" applyBorder="1" applyAlignment="1">
      <alignment horizontal="center"/>
    </xf>
    <xf numFmtId="2" fontId="11" fillId="7" borderId="24" xfId="2" applyNumberFormat="1" applyFont="1" applyFill="1" applyBorder="1" applyAlignment="1">
      <alignment horizontal="center"/>
    </xf>
    <xf numFmtId="10" fontId="11" fillId="7" borderId="40" xfId="2" applyNumberFormat="1" applyFont="1" applyFill="1" applyBorder="1" applyAlignment="1">
      <alignment horizontal="center"/>
    </xf>
    <xf numFmtId="2" fontId="11" fillId="2" borderId="0" xfId="2" applyNumberFormat="1" applyFont="1" applyFill="1" applyAlignment="1">
      <alignment horizontal="center"/>
    </xf>
    <xf numFmtId="10" fontId="10" fillId="2" borderId="32" xfId="2" applyNumberFormat="1" applyFont="1" applyFill="1" applyBorder="1" applyAlignment="1">
      <alignment horizontal="center"/>
    </xf>
    <xf numFmtId="10" fontId="10" fillId="6" borderId="34" xfId="2" applyNumberFormat="1" applyFont="1" applyFill="1" applyBorder="1" applyAlignment="1">
      <alignment horizontal="center"/>
    </xf>
    <xf numFmtId="10" fontId="10" fillId="6" borderId="32" xfId="2" applyNumberFormat="1" applyFont="1" applyFill="1" applyBorder="1" applyAlignment="1">
      <alignment horizontal="center"/>
    </xf>
    <xf numFmtId="10" fontId="10" fillId="2" borderId="0" xfId="2" applyNumberFormat="1" applyFont="1" applyFill="1" applyAlignment="1">
      <alignment horizontal="center"/>
    </xf>
    <xf numFmtId="0" fontId="10" fillId="7" borderId="33" xfId="2" applyFont="1" applyFill="1" applyBorder="1" applyAlignment="1">
      <alignment horizontal="center"/>
    </xf>
    <xf numFmtId="0" fontId="10" fillId="7" borderId="50" xfId="2" applyFont="1" applyFill="1" applyBorder="1" applyAlignment="1">
      <alignment horizontal="center"/>
    </xf>
    <xf numFmtId="0" fontId="10" fillId="2" borderId="0" xfId="2" applyFont="1" applyFill="1" applyAlignment="1">
      <alignment horizontal="center"/>
    </xf>
    <xf numFmtId="0" fontId="14" fillId="2" borderId="9" xfId="2" applyFont="1" applyFill="1" applyBorder="1" applyAlignment="1">
      <alignment horizontal="left" vertical="center" wrapText="1"/>
    </xf>
    <xf numFmtId="0" fontId="8" fillId="2" borderId="9" xfId="2" applyFont="1" applyFill="1" applyBorder="1" applyAlignment="1">
      <alignment vertical="center"/>
    </xf>
    <xf numFmtId="0" fontId="9" fillId="2" borderId="10" xfId="2" applyFont="1" applyFill="1" applyBorder="1" applyAlignment="1">
      <alignment horizontal="center" vertical="center"/>
    </xf>
    <xf numFmtId="0" fontId="8" fillId="2" borderId="10" xfId="2" applyFont="1" applyFill="1" applyBorder="1" applyAlignment="1">
      <alignment horizontal="center" vertical="center"/>
    </xf>
    <xf numFmtId="0" fontId="9" fillId="2" borderId="0" xfId="2" applyFont="1" applyFill="1" applyAlignment="1">
      <alignment horizontal="right" vertical="center"/>
    </xf>
    <xf numFmtId="0" fontId="8" fillId="2" borderId="7" xfId="2" applyFont="1" applyFill="1" applyBorder="1" applyAlignment="1" applyProtection="1">
      <alignment vertical="center"/>
      <protection locked="0"/>
    </xf>
    <xf numFmtId="0" fontId="8" fillId="2" borderId="7" xfId="2" applyFont="1" applyFill="1" applyBorder="1" applyAlignment="1">
      <alignment vertical="center"/>
    </xf>
    <xf numFmtId="0" fontId="9" fillId="2" borderId="11" xfId="2" applyFont="1" applyFill="1" applyBorder="1" applyAlignment="1" applyProtection="1">
      <alignment vertical="center"/>
      <protection locked="0"/>
    </xf>
    <xf numFmtId="0" fontId="9" fillId="2" borderId="11" xfId="2" applyFont="1" applyFill="1" applyBorder="1" applyAlignment="1">
      <alignment vertical="center"/>
    </xf>
    <xf numFmtId="0" fontId="8" fillId="2" borderId="11" xfId="2" applyFont="1" applyFill="1" applyBorder="1" applyAlignment="1">
      <alignment vertical="center"/>
    </xf>
    <xf numFmtId="2" fontId="8" fillId="2" borderId="0" xfId="2" applyNumberFormat="1" applyFont="1" applyFill="1" applyAlignment="1">
      <alignment horizontal="center" vertical="center"/>
    </xf>
    <xf numFmtId="0" fontId="1" fillId="2" borderId="0" xfId="3" applyFont="1" applyFill="1"/>
    <xf numFmtId="0" fontId="4" fillId="2" borderId="0" xfId="3" applyFont="1" applyFill="1" applyAlignment="1">
      <alignment horizontal="left"/>
    </xf>
    <xf numFmtId="0" fontId="0" fillId="2" borderId="0" xfId="3" applyFont="1" applyFill="1"/>
    <xf numFmtId="0" fontId="9" fillId="2" borderId="0" xfId="3" applyFont="1" applyFill="1" applyAlignment="1">
      <alignment vertical="center"/>
    </xf>
    <xf numFmtId="0" fontId="9" fillId="3" borderId="0" xfId="3" applyFont="1" applyFill="1" applyAlignment="1" applyProtection="1">
      <alignment vertical="center"/>
      <protection locked="0"/>
    </xf>
    <xf numFmtId="0" fontId="8" fillId="3" borderId="0" xfId="3" applyFont="1" applyFill="1" applyAlignment="1" applyProtection="1">
      <alignment horizontal="left" vertical="center"/>
      <protection locked="0"/>
    </xf>
    <xf numFmtId="0" fontId="8" fillId="2" borderId="0" xfId="3" applyFont="1" applyFill="1" applyAlignment="1" applyProtection="1">
      <alignment vertical="center"/>
      <protection locked="0"/>
    </xf>
    <xf numFmtId="0" fontId="8" fillId="3" borderId="0" xfId="3" applyFont="1" applyFill="1" applyAlignment="1" applyProtection="1">
      <alignment vertical="center"/>
      <protection locked="0"/>
    </xf>
    <xf numFmtId="0" fontId="8" fillId="3" borderId="0" xfId="3" applyFont="1" applyFill="1" applyProtection="1">
      <protection locked="0"/>
    </xf>
    <xf numFmtId="166" fontId="8" fillId="3" borderId="0" xfId="3" applyNumberFormat="1" applyFont="1" applyFill="1" applyAlignment="1" applyProtection="1">
      <alignment horizontal="left" vertical="center"/>
      <protection locked="0"/>
    </xf>
    <xf numFmtId="166" fontId="8" fillId="2" borderId="0" xfId="3" applyNumberFormat="1" applyFont="1" applyFill="1" applyAlignment="1">
      <alignment horizontal="left" vertical="center"/>
    </xf>
    <xf numFmtId="0" fontId="3" fillId="2" borderId="0" xfId="3" applyFont="1" applyFill="1" applyAlignment="1">
      <alignment horizontal="left" vertical="center"/>
    </xf>
    <xf numFmtId="0" fontId="9" fillId="2" borderId="0" xfId="3" applyFont="1" applyFill="1" applyAlignment="1">
      <alignment horizontal="left" vertical="center"/>
    </xf>
    <xf numFmtId="0" fontId="8" fillId="2" borderId="0" xfId="3" applyFont="1" applyFill="1" applyAlignment="1">
      <alignment horizontal="right" vertical="center"/>
    </xf>
    <xf numFmtId="0" fontId="9" fillId="2" borderId="0" xfId="3" applyFont="1" applyFill="1" applyAlignment="1">
      <alignment horizontal="center" vertical="center"/>
    </xf>
    <xf numFmtId="0" fontId="8" fillId="2" borderId="0" xfId="3" applyFont="1" applyFill="1" applyAlignment="1">
      <alignment vertical="center"/>
    </xf>
    <xf numFmtId="0" fontId="9" fillId="2" borderId="0" xfId="3" applyFont="1" applyFill="1" applyAlignment="1">
      <alignment vertical="center" wrapText="1"/>
    </xf>
    <xf numFmtId="0" fontId="8" fillId="2" borderId="0" xfId="3" applyFont="1" applyFill="1"/>
    <xf numFmtId="0" fontId="6" fillId="2" borderId="0" xfId="3" applyFont="1" applyFill="1" applyAlignment="1" applyProtection="1">
      <alignment horizontal="left"/>
      <protection locked="0"/>
    </xf>
    <xf numFmtId="0" fontId="9" fillId="2" borderId="0" xfId="3" applyFont="1" applyFill="1" applyAlignment="1">
      <alignment horizontal="right"/>
    </xf>
    <xf numFmtId="2" fontId="11" fillId="3" borderId="0" xfId="3" applyNumberFormat="1" applyFont="1" applyFill="1" applyAlignment="1" applyProtection="1">
      <alignment horizontal="left"/>
      <protection locked="0"/>
    </xf>
    <xf numFmtId="2" fontId="11" fillId="3" borderId="0" xfId="3" applyNumberFormat="1" applyFont="1" applyFill="1" applyAlignment="1" applyProtection="1">
      <alignment horizontal="center"/>
      <protection locked="0"/>
    </xf>
    <xf numFmtId="0" fontId="8" fillId="2" borderId="14" xfId="3" applyFont="1" applyFill="1" applyBorder="1" applyAlignment="1">
      <alignment horizontal="right" vertical="center"/>
    </xf>
    <xf numFmtId="2" fontId="11" fillId="2" borderId="0" xfId="3" applyNumberFormat="1" applyFont="1" applyFill="1" applyAlignment="1" applyProtection="1">
      <alignment horizontal="center"/>
      <protection locked="0"/>
    </xf>
    <xf numFmtId="0" fontId="14" fillId="2" borderId="0" xfId="3" applyFont="1" applyFill="1" applyAlignment="1">
      <alignment vertical="center" wrapText="1"/>
    </xf>
    <xf numFmtId="171" fontId="11" fillId="3" borderId="0" xfId="3" applyNumberFormat="1" applyFont="1" applyFill="1" applyAlignment="1" applyProtection="1">
      <alignment horizontal="center"/>
      <protection locked="0"/>
    </xf>
    <xf numFmtId="2" fontId="8" fillId="2" borderId="0" xfId="3" applyNumberFormat="1" applyFont="1" applyFill="1" applyAlignment="1">
      <alignment horizontal="right"/>
    </xf>
    <xf numFmtId="2" fontId="9" fillId="2" borderId="0" xfId="3" applyNumberFormat="1" applyFont="1" applyFill="1" applyAlignment="1" applyProtection="1">
      <alignment horizontal="center"/>
      <protection locked="0"/>
    </xf>
    <xf numFmtId="2" fontId="9" fillId="2" borderId="0" xfId="3" applyNumberFormat="1" applyFont="1" applyFill="1" applyAlignment="1">
      <alignment horizontal="centerContinuous"/>
    </xf>
    <xf numFmtId="2" fontId="9" fillId="2" borderId="36" xfId="3" applyNumberFormat="1" applyFont="1" applyFill="1" applyBorder="1" applyAlignment="1">
      <alignment horizontal="center" vertical="center"/>
    </xf>
    <xf numFmtId="2" fontId="9" fillId="2" borderId="10" xfId="3" applyNumberFormat="1" applyFont="1" applyFill="1" applyBorder="1" applyAlignment="1">
      <alignment horizontal="center" vertical="center"/>
    </xf>
    <xf numFmtId="2" fontId="9" fillId="2" borderId="13" xfId="3" applyNumberFormat="1" applyFont="1" applyFill="1" applyBorder="1" applyAlignment="1">
      <alignment horizontal="center" vertical="center"/>
    </xf>
    <xf numFmtId="0" fontId="8" fillId="2" borderId="31" xfId="3" applyFont="1" applyFill="1" applyBorder="1" applyAlignment="1">
      <alignment horizontal="center"/>
    </xf>
    <xf numFmtId="2" fontId="11" fillId="3" borderId="31" xfId="3" applyNumberFormat="1" applyFont="1" applyFill="1" applyBorder="1" applyAlignment="1" applyProtection="1">
      <alignment horizontal="center"/>
      <protection locked="0"/>
    </xf>
    <xf numFmtId="170" fontId="8" fillId="2" borderId="30" xfId="3" applyNumberFormat="1" applyFont="1" applyFill="1" applyBorder="1" applyAlignment="1">
      <alignment horizontal="center"/>
    </xf>
    <xf numFmtId="168" fontId="11" fillId="3" borderId="31" xfId="3" applyNumberFormat="1" applyFont="1" applyFill="1" applyBorder="1" applyAlignment="1" applyProtection="1">
      <alignment horizontal="center"/>
      <protection locked="0"/>
    </xf>
    <xf numFmtId="164" fontId="8" fillId="2" borderId="30" xfId="3" applyNumberFormat="1" applyFont="1" applyFill="1" applyBorder="1" applyAlignment="1">
      <alignment horizontal="center"/>
    </xf>
    <xf numFmtId="10" fontId="8" fillId="2" borderId="31" xfId="3" applyNumberFormat="1" applyFont="1" applyFill="1" applyBorder="1" applyAlignment="1">
      <alignment horizontal="center"/>
    </xf>
    <xf numFmtId="164" fontId="8" fillId="2" borderId="31" xfId="3" applyNumberFormat="1" applyFont="1" applyFill="1" applyBorder="1" applyAlignment="1">
      <alignment horizontal="center"/>
    </xf>
    <xf numFmtId="0" fontId="8" fillId="2" borderId="32" xfId="3" applyFont="1" applyFill="1" applyBorder="1" applyAlignment="1">
      <alignment horizontal="center"/>
    </xf>
    <xf numFmtId="2" fontId="11" fillId="3" borderId="32" xfId="3" applyNumberFormat="1" applyFont="1" applyFill="1" applyBorder="1" applyAlignment="1" applyProtection="1">
      <alignment horizontal="center"/>
      <protection locked="0"/>
    </xf>
    <xf numFmtId="170" fontId="8" fillId="2" borderId="11" xfId="3" applyNumberFormat="1" applyFont="1" applyFill="1" applyBorder="1" applyAlignment="1">
      <alignment horizontal="center"/>
    </xf>
    <xf numFmtId="168" fontId="11" fillId="3" borderId="32" xfId="3" applyNumberFormat="1" applyFont="1" applyFill="1" applyBorder="1" applyAlignment="1" applyProtection="1">
      <alignment horizontal="center"/>
      <protection locked="0"/>
    </xf>
    <xf numFmtId="164" fontId="8" fillId="2" borderId="11" xfId="3" applyNumberFormat="1" applyFont="1" applyFill="1" applyBorder="1" applyAlignment="1">
      <alignment horizontal="center"/>
    </xf>
    <xf numFmtId="10" fontId="8" fillId="2" borderId="32" xfId="3" applyNumberFormat="1" applyFont="1" applyFill="1" applyBorder="1" applyAlignment="1">
      <alignment horizontal="center"/>
    </xf>
    <xf numFmtId="164" fontId="8" fillId="2" borderId="32" xfId="3" applyNumberFormat="1" applyFont="1" applyFill="1" applyBorder="1" applyAlignment="1">
      <alignment horizontal="center"/>
    </xf>
    <xf numFmtId="0" fontId="8" fillId="2" borderId="33" xfId="3" applyFont="1" applyFill="1" applyBorder="1" applyAlignment="1">
      <alignment horizontal="center"/>
    </xf>
    <xf numFmtId="2" fontId="11" fillId="3" borderId="33" xfId="3" applyNumberFormat="1" applyFont="1" applyFill="1" applyBorder="1" applyAlignment="1" applyProtection="1">
      <alignment horizontal="center"/>
      <protection locked="0"/>
    </xf>
    <xf numFmtId="170" fontId="8" fillId="2" borderId="52" xfId="3" applyNumberFormat="1" applyFont="1" applyFill="1" applyBorder="1" applyAlignment="1">
      <alignment horizontal="center"/>
    </xf>
    <xf numFmtId="168" fontId="11" fillId="3" borderId="33" xfId="3" applyNumberFormat="1" applyFont="1" applyFill="1" applyBorder="1" applyAlignment="1" applyProtection="1">
      <alignment horizontal="center"/>
      <protection locked="0"/>
    </xf>
    <xf numFmtId="164" fontId="8" fillId="2" borderId="52" xfId="3" applyNumberFormat="1" applyFont="1" applyFill="1" applyBorder="1" applyAlignment="1">
      <alignment horizontal="center"/>
    </xf>
    <xf numFmtId="10" fontId="8" fillId="2" borderId="33" xfId="3" applyNumberFormat="1" applyFont="1" applyFill="1" applyBorder="1" applyAlignment="1">
      <alignment horizontal="center"/>
    </xf>
    <xf numFmtId="164" fontId="8" fillId="2" borderId="33" xfId="3" applyNumberFormat="1" applyFont="1" applyFill="1" applyBorder="1" applyAlignment="1">
      <alignment horizontal="center"/>
    </xf>
    <xf numFmtId="0" fontId="8" fillId="2" borderId="46" xfId="3" applyFont="1" applyFill="1" applyBorder="1" applyAlignment="1">
      <alignment horizontal="right"/>
    </xf>
    <xf numFmtId="164" fontId="9" fillId="7" borderId="31" xfId="3" applyNumberFormat="1" applyFont="1" applyFill="1" applyBorder="1" applyAlignment="1">
      <alignment horizontal="center"/>
    </xf>
    <xf numFmtId="10" fontId="9" fillId="7" borderId="39" xfId="3" applyNumberFormat="1" applyFont="1" applyFill="1" applyBorder="1" applyAlignment="1">
      <alignment horizontal="center"/>
    </xf>
    <xf numFmtId="170" fontId="9" fillId="7" borderId="51" xfId="3" applyNumberFormat="1" applyFont="1" applyFill="1" applyBorder="1" applyAlignment="1">
      <alignment horizontal="center"/>
    </xf>
    <xf numFmtId="2" fontId="8" fillId="2" borderId="48" xfId="3" applyNumberFormat="1" applyFont="1" applyFill="1" applyBorder="1"/>
    <xf numFmtId="164" fontId="8" fillId="8" borderId="48" xfId="3" applyNumberFormat="1" applyFont="1" applyFill="1" applyBorder="1"/>
    <xf numFmtId="0" fontId="8" fillId="2" borderId="34" xfId="3" applyFont="1" applyFill="1" applyBorder="1" applyAlignment="1">
      <alignment horizontal="right"/>
    </xf>
    <xf numFmtId="10" fontId="8" fillId="6" borderId="32" xfId="3" applyNumberFormat="1" applyFont="1" applyFill="1" applyBorder="1" applyAlignment="1">
      <alignment horizontal="center"/>
    </xf>
    <xf numFmtId="10" fontId="8" fillId="2" borderId="0" xfId="3" applyNumberFormat="1" applyFont="1" applyFill="1" applyAlignment="1">
      <alignment horizontal="center"/>
    </xf>
    <xf numFmtId="0" fontId="8" fillId="2" borderId="50" xfId="3" applyFont="1" applyFill="1" applyBorder="1" applyAlignment="1">
      <alignment horizontal="right"/>
    </xf>
    <xf numFmtId="0" fontId="8" fillId="7" borderId="33" xfId="3" applyFont="1" applyFill="1" applyBorder="1" applyAlignment="1">
      <alignment horizontal="center"/>
    </xf>
    <xf numFmtId="0" fontId="8" fillId="2" borderId="0" xfId="3" applyFont="1" applyFill="1" applyAlignment="1">
      <alignment horizontal="center"/>
    </xf>
    <xf numFmtId="2" fontId="8" fillId="2" borderId="49" xfId="3" applyNumberFormat="1" applyFont="1" applyFill="1" applyBorder="1"/>
    <xf numFmtId="2" fontId="8" fillId="8" borderId="48" xfId="3" applyNumberFormat="1" applyFont="1" applyFill="1" applyBorder="1"/>
    <xf numFmtId="2" fontId="8" fillId="2" borderId="53" xfId="3" applyNumberFormat="1" applyFont="1" applyFill="1" applyBorder="1"/>
    <xf numFmtId="0" fontId="3" fillId="2" borderId="0" xfId="3" applyFont="1" applyFill="1" applyAlignment="1">
      <alignment vertical="center"/>
    </xf>
    <xf numFmtId="0" fontId="8" fillId="2" borderId="0" xfId="3" applyFont="1" applyFill="1" applyAlignment="1">
      <alignment horizontal="left" vertical="center"/>
    </xf>
    <xf numFmtId="0" fontId="9" fillId="2" borderId="0" xfId="3" applyFont="1" applyFill="1" applyAlignment="1" applyProtection="1">
      <alignment horizontal="center" vertical="center"/>
      <protection locked="0"/>
    </xf>
    <xf numFmtId="0" fontId="8" fillId="2" borderId="0" xfId="3" applyFont="1" applyFill="1" applyAlignment="1">
      <alignment horizontal="center" vertical="center"/>
    </xf>
    <xf numFmtId="174" fontId="11" fillId="3" borderId="0" xfId="3" applyNumberFormat="1" applyFont="1" applyFill="1" applyAlignment="1" applyProtection="1">
      <alignment horizontal="center"/>
      <protection locked="0"/>
    </xf>
    <xf numFmtId="169" fontId="11" fillId="3" borderId="0" xfId="3" applyNumberFormat="1" applyFont="1" applyFill="1" applyAlignment="1" applyProtection="1">
      <alignment horizontal="center"/>
      <protection locked="0"/>
    </xf>
    <xf numFmtId="170" fontId="9" fillId="2" borderId="0" xfId="3" applyNumberFormat="1" applyFont="1" applyFill="1" applyAlignment="1" applyProtection="1">
      <alignment horizontal="center" vertical="center"/>
      <protection locked="0"/>
    </xf>
    <xf numFmtId="175" fontId="11" fillId="3" borderId="0" xfId="3" applyNumberFormat="1" applyFont="1" applyFill="1" applyAlignment="1" applyProtection="1">
      <alignment horizontal="center"/>
      <protection locked="0"/>
    </xf>
    <xf numFmtId="2" fontId="9" fillId="2" borderId="0" xfId="3" applyNumberFormat="1" applyFont="1" applyFill="1" applyAlignment="1">
      <alignment vertical="center"/>
    </xf>
    <xf numFmtId="2" fontId="9" fillId="2" borderId="51" xfId="3" applyNumberFormat="1" applyFont="1" applyFill="1" applyBorder="1" applyAlignment="1">
      <alignment horizontal="center" vertical="center"/>
    </xf>
    <xf numFmtId="2" fontId="9" fillId="2" borderId="12" xfId="3" applyNumberFormat="1" applyFont="1" applyFill="1" applyBorder="1" applyAlignment="1">
      <alignment horizontal="center" vertical="center"/>
    </xf>
    <xf numFmtId="2" fontId="9" fillId="2" borderId="51" xfId="3" applyNumberFormat="1" applyFont="1" applyFill="1" applyBorder="1" applyAlignment="1">
      <alignment vertical="center"/>
    </xf>
    <xf numFmtId="2" fontId="9" fillId="2" borderId="0" xfId="3" applyNumberFormat="1" applyFont="1" applyFill="1" applyAlignment="1">
      <alignment horizontal="center" vertical="center"/>
    </xf>
    <xf numFmtId="0" fontId="8" fillId="2" borderId="46" xfId="3" applyFont="1" applyFill="1" applyBorder="1" applyAlignment="1">
      <alignment horizontal="center"/>
    </xf>
    <xf numFmtId="2" fontId="11" fillId="3" borderId="46" xfId="3" applyNumberFormat="1" applyFont="1" applyFill="1" applyBorder="1" applyAlignment="1" applyProtection="1">
      <alignment horizontal="center"/>
      <protection locked="0"/>
    </xf>
    <xf numFmtId="168" fontId="11" fillId="3" borderId="54" xfId="3" applyNumberFormat="1" applyFont="1" applyFill="1" applyBorder="1" applyAlignment="1" applyProtection="1">
      <alignment horizontal="center"/>
      <protection locked="0"/>
    </xf>
    <xf numFmtId="2" fontId="11" fillId="3" borderId="56" xfId="3" applyNumberFormat="1" applyFont="1" applyFill="1" applyBorder="1" applyAlignment="1" applyProtection="1">
      <alignment horizontal="center"/>
      <protection locked="0"/>
    </xf>
    <xf numFmtId="168" fontId="8" fillId="2" borderId="30" xfId="3" applyNumberFormat="1" applyFont="1" applyFill="1" applyBorder="1" applyAlignment="1">
      <alignment horizontal="center" vertical="center"/>
    </xf>
    <xf numFmtId="170" fontId="8" fillId="2" borderId="31" xfId="3" applyNumberFormat="1" applyFont="1" applyFill="1" applyBorder="1" applyAlignment="1">
      <alignment horizontal="center" vertical="center"/>
    </xf>
    <xf numFmtId="2" fontId="8" fillId="2" borderId="47" xfId="3" applyNumberFormat="1" applyFont="1" applyFill="1" applyBorder="1" applyAlignment="1">
      <alignment horizontal="center"/>
    </xf>
    <xf numFmtId="2" fontId="8" fillId="2" borderId="30" xfId="3" applyNumberFormat="1" applyFont="1" applyFill="1" applyBorder="1" applyAlignment="1">
      <alignment horizontal="center"/>
    </xf>
    <xf numFmtId="2" fontId="8" fillId="2" borderId="0" xfId="3" applyNumberFormat="1" applyFont="1" applyFill="1" applyAlignment="1">
      <alignment horizontal="center"/>
    </xf>
    <xf numFmtId="0" fontId="8" fillId="2" borderId="34" xfId="3" applyFont="1" applyFill="1" applyBorder="1" applyAlignment="1">
      <alignment horizontal="center"/>
    </xf>
    <xf numFmtId="2" fontId="11" fillId="3" borderId="34" xfId="3" applyNumberFormat="1" applyFont="1" applyFill="1" applyBorder="1" applyAlignment="1" applyProtection="1">
      <alignment horizontal="center"/>
      <protection locked="0"/>
    </xf>
    <xf numFmtId="168" fontId="11" fillId="3" borderId="16" xfId="3" applyNumberFormat="1" applyFont="1" applyFill="1" applyBorder="1" applyAlignment="1" applyProtection="1">
      <alignment horizontal="center"/>
      <protection locked="0"/>
    </xf>
    <xf numFmtId="2" fontId="11" fillId="3" borderId="59" xfId="3" applyNumberFormat="1" applyFont="1" applyFill="1" applyBorder="1" applyAlignment="1" applyProtection="1">
      <alignment horizontal="center"/>
      <protection locked="0"/>
    </xf>
    <xf numFmtId="168" fontId="8" fillId="2" borderId="11" xfId="3" applyNumberFormat="1" applyFont="1" applyFill="1" applyBorder="1" applyAlignment="1">
      <alignment horizontal="center" vertical="center"/>
    </xf>
    <xf numFmtId="170" fontId="8" fillId="2" borderId="32" xfId="3" applyNumberFormat="1" applyFont="1" applyFill="1" applyBorder="1" applyAlignment="1">
      <alignment horizontal="center" vertical="center"/>
    </xf>
    <xf numFmtId="2" fontId="8" fillId="2" borderId="41" xfId="3" applyNumberFormat="1" applyFont="1" applyFill="1" applyBorder="1" applyAlignment="1">
      <alignment horizontal="center"/>
    </xf>
    <xf numFmtId="2" fontId="8" fillId="2" borderId="11" xfId="3" applyNumberFormat="1" applyFont="1" applyFill="1" applyBorder="1" applyAlignment="1">
      <alignment horizontal="center"/>
    </xf>
    <xf numFmtId="0" fontId="8" fillId="2" borderId="50" xfId="3" applyFont="1" applyFill="1" applyBorder="1" applyAlignment="1">
      <alignment horizontal="center"/>
    </xf>
    <xf numFmtId="2" fontId="11" fillId="3" borderId="50" xfId="3" applyNumberFormat="1" applyFont="1" applyFill="1" applyBorder="1" applyAlignment="1" applyProtection="1">
      <alignment horizontal="center"/>
      <protection locked="0"/>
    </xf>
    <xf numFmtId="168" fontId="11" fillId="3" borderId="27" xfId="3" applyNumberFormat="1" applyFont="1" applyFill="1" applyBorder="1" applyAlignment="1" applyProtection="1">
      <alignment horizontal="center"/>
      <protection locked="0"/>
    </xf>
    <xf numFmtId="2" fontId="11" fillId="3" borderId="58" xfId="3" applyNumberFormat="1" applyFont="1" applyFill="1" applyBorder="1" applyAlignment="1" applyProtection="1">
      <alignment horizontal="center"/>
      <protection locked="0"/>
    </xf>
    <xf numFmtId="0" fontId="8" fillId="2" borderId="52" xfId="3" applyFont="1" applyFill="1" applyBorder="1" applyAlignment="1">
      <alignment horizontal="center" vertical="center"/>
    </xf>
    <xf numFmtId="170" fontId="8" fillId="2" borderId="33" xfId="3" applyNumberFormat="1" applyFont="1" applyFill="1" applyBorder="1" applyAlignment="1">
      <alignment horizontal="center" vertical="center"/>
    </xf>
    <xf numFmtId="2" fontId="8" fillId="2" borderId="42" xfId="3" applyNumberFormat="1" applyFont="1" applyFill="1" applyBorder="1" applyAlignment="1">
      <alignment horizontal="center"/>
    </xf>
    <xf numFmtId="2" fontId="8" fillId="2" borderId="52" xfId="3" applyNumberFormat="1" applyFont="1" applyFill="1" applyBorder="1" applyAlignment="1">
      <alignment horizontal="center"/>
    </xf>
    <xf numFmtId="0" fontId="8" fillId="2" borderId="24" xfId="3" applyFont="1" applyFill="1" applyBorder="1" applyAlignment="1">
      <alignment horizontal="right"/>
    </xf>
    <xf numFmtId="170" fontId="9" fillId="7" borderId="40" xfId="3" applyNumberFormat="1" applyFont="1" applyFill="1" applyBorder="1" applyAlignment="1">
      <alignment horizontal="center"/>
    </xf>
    <xf numFmtId="2" fontId="11" fillId="7" borderId="40" xfId="3" applyNumberFormat="1" applyFont="1" applyFill="1" applyBorder="1" applyAlignment="1">
      <alignment horizontal="center"/>
    </xf>
    <xf numFmtId="2" fontId="11" fillId="7" borderId="24" xfId="3" applyNumberFormat="1" applyFont="1" applyFill="1" applyBorder="1" applyAlignment="1">
      <alignment horizontal="center"/>
    </xf>
    <xf numFmtId="10" fontId="11" fillId="7" borderId="40" xfId="3" applyNumberFormat="1" applyFont="1" applyFill="1" applyBorder="1" applyAlignment="1">
      <alignment horizontal="center"/>
    </xf>
    <xf numFmtId="2" fontId="11" fillId="2" borderId="0" xfId="3" applyNumberFormat="1" applyFont="1" applyFill="1" applyAlignment="1">
      <alignment horizontal="center"/>
    </xf>
    <xf numFmtId="10" fontId="10" fillId="2" borderId="32" xfId="3" applyNumberFormat="1" applyFont="1" applyFill="1" applyBorder="1" applyAlignment="1">
      <alignment horizontal="center"/>
    </xf>
    <xf numFmtId="10" fontId="10" fillId="6" borderId="34" xfId="3" applyNumberFormat="1" applyFont="1" applyFill="1" applyBorder="1" applyAlignment="1">
      <alignment horizontal="center"/>
    </xf>
    <xf numFmtId="10" fontId="10" fillId="6" borderId="32" xfId="3" applyNumberFormat="1" applyFont="1" applyFill="1" applyBorder="1" applyAlignment="1">
      <alignment horizontal="center"/>
    </xf>
    <xf numFmtId="10" fontId="10" fillId="2" borderId="0" xfId="3" applyNumberFormat="1" applyFont="1" applyFill="1" applyAlignment="1">
      <alignment horizontal="center"/>
    </xf>
    <xf numFmtId="0" fontId="10" fillId="7" borderId="33" xfId="3" applyFont="1" applyFill="1" applyBorder="1" applyAlignment="1">
      <alignment horizontal="center"/>
    </xf>
    <xf numFmtId="0" fontId="10" fillId="7" borderId="50" xfId="3" applyFont="1" applyFill="1" applyBorder="1" applyAlignment="1">
      <alignment horizontal="center"/>
    </xf>
    <xf numFmtId="0" fontId="10" fillId="2" borderId="0" xfId="3" applyFont="1" applyFill="1" applyAlignment="1">
      <alignment horizontal="center"/>
    </xf>
    <xf numFmtId="0" fontId="14" fillId="2" borderId="9" xfId="3" applyFont="1" applyFill="1" applyBorder="1" applyAlignment="1">
      <alignment horizontal="left" vertical="center" wrapText="1"/>
    </xf>
    <xf numFmtId="0" fontId="8" fillId="2" borderId="9" xfId="3" applyFont="1" applyFill="1" applyBorder="1" applyAlignment="1">
      <alignment vertical="center"/>
    </xf>
    <xf numFmtId="0" fontId="9" fillId="2" borderId="10" xfId="3" applyFont="1" applyFill="1" applyBorder="1" applyAlignment="1">
      <alignment horizontal="center" vertical="center"/>
    </xf>
    <xf numFmtId="0" fontId="8" fillId="2" borderId="10" xfId="3" applyFont="1" applyFill="1" applyBorder="1" applyAlignment="1">
      <alignment horizontal="center" vertical="center"/>
    </xf>
    <xf numFmtId="0" fontId="9" fillId="2" borderId="0" xfId="3" applyFont="1" applyFill="1" applyAlignment="1">
      <alignment horizontal="right" vertical="center"/>
    </xf>
    <xf numFmtId="0" fontId="8" fillId="2" borderId="7" xfId="3" applyFont="1" applyFill="1" applyBorder="1" applyAlignment="1" applyProtection="1">
      <alignment vertical="center"/>
      <protection locked="0"/>
    </xf>
    <xf numFmtId="0" fontId="8" fillId="2" borderId="7" xfId="3" applyFont="1" applyFill="1" applyBorder="1" applyAlignment="1">
      <alignment vertical="center"/>
    </xf>
    <xf numFmtId="0" fontId="9" fillId="2" borderId="11" xfId="3" applyFont="1" applyFill="1" applyBorder="1" applyAlignment="1" applyProtection="1">
      <alignment vertical="center"/>
      <protection locked="0"/>
    </xf>
    <xf numFmtId="0" fontId="9" fillId="2" borderId="11" xfId="3" applyFont="1" applyFill="1" applyBorder="1" applyAlignment="1">
      <alignment vertical="center"/>
    </xf>
    <xf numFmtId="0" fontId="8" fillId="2" borderId="11" xfId="3" applyFont="1" applyFill="1" applyBorder="1" applyAlignment="1">
      <alignment vertical="center"/>
    </xf>
    <xf numFmtId="2" fontId="8" fillId="2" borderId="0" xfId="3" applyNumberFormat="1" applyFont="1" applyFill="1" applyAlignment="1">
      <alignment horizontal="center" vertical="center"/>
    </xf>
    <xf numFmtId="0" fontId="1" fillId="2" borderId="0" xfId="1" applyFont="1" applyFill="1" applyAlignment="1">
      <alignment horizontal="right"/>
    </xf>
    <xf numFmtId="0" fontId="21" fillId="2" borderId="0" xfId="1" applyFont="1" applyFill="1" applyAlignment="1">
      <alignment horizontal="center"/>
    </xf>
    <xf numFmtId="167" fontId="1" fillId="2" borderId="36" xfId="1" applyNumberFormat="1" applyFont="1" applyFill="1" applyBorder="1" applyAlignment="1">
      <alignment horizontal="center" vertical="center"/>
    </xf>
    <xf numFmtId="167" fontId="1" fillId="2" borderId="35" xfId="1" applyNumberFormat="1" applyFont="1" applyFill="1" applyBorder="1" applyAlignment="1">
      <alignment horizontal="center" vertical="center"/>
    </xf>
    <xf numFmtId="0" fontId="1" fillId="2" borderId="10" xfId="1" applyFont="1" applyFill="1" applyBorder="1" applyAlignment="1">
      <alignment horizontal="center"/>
    </xf>
    <xf numFmtId="0" fontId="2" fillId="2" borderId="0" xfId="1" applyFont="1" applyFill="1" applyAlignment="1">
      <alignment horizontal="left" wrapText="1"/>
    </xf>
    <xf numFmtId="0" fontId="20" fillId="2" borderId="0" xfId="1" applyFont="1" applyFill="1" applyAlignment="1">
      <alignment horizontal="center" wrapText="1"/>
    </xf>
    <xf numFmtId="0" fontId="4" fillId="2" borderId="0" xfId="1" applyFont="1" applyFill="1" applyAlignment="1">
      <alignment horizontal="center"/>
    </xf>
    <xf numFmtId="0" fontId="3" fillId="2" borderId="0" xfId="1" applyFont="1" applyFill="1" applyAlignment="1">
      <alignment horizontal="center"/>
    </xf>
    <xf numFmtId="0" fontId="9" fillId="2" borderId="10" xfId="0" applyFont="1" applyFill="1" applyBorder="1" applyAlignment="1">
      <alignment horizontal="center"/>
    </xf>
    <xf numFmtId="0" fontId="9" fillId="2" borderId="10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2" fontId="11" fillId="3" borderId="36" xfId="0" applyNumberFormat="1" applyFont="1" applyFill="1" applyBorder="1" applyAlignment="1" applyProtection="1">
      <alignment horizontal="center" vertical="center"/>
      <protection locked="0"/>
    </xf>
    <xf numFmtId="2" fontId="11" fillId="3" borderId="38" xfId="0" applyNumberFormat="1" applyFont="1" applyFill="1" applyBorder="1" applyAlignment="1" applyProtection="1">
      <alignment horizontal="center" vertical="center"/>
      <protection locked="0"/>
    </xf>
    <xf numFmtId="2" fontId="11" fillId="3" borderId="35" xfId="0" applyNumberFormat="1" applyFont="1" applyFill="1" applyBorder="1" applyAlignment="1" applyProtection="1">
      <alignment horizontal="center" vertical="center"/>
      <protection locked="0"/>
    </xf>
    <xf numFmtId="0" fontId="9" fillId="2" borderId="37" xfId="0" applyFont="1" applyFill="1" applyBorder="1" applyAlignment="1">
      <alignment horizontal="center" vertical="center"/>
    </xf>
    <xf numFmtId="0" fontId="14" fillId="2" borderId="12" xfId="0" applyFont="1" applyFill="1" applyBorder="1" applyAlignment="1">
      <alignment horizontal="left" vertical="center" wrapText="1"/>
    </xf>
    <xf numFmtId="0" fontId="14" fillId="2" borderId="13" xfId="0" applyFont="1" applyFill="1" applyBorder="1" applyAlignment="1">
      <alignment horizontal="left" vertical="center" wrapText="1"/>
    </xf>
    <xf numFmtId="0" fontId="14" fillId="2" borderId="37" xfId="0" applyFont="1" applyFill="1" applyBorder="1" applyAlignment="1">
      <alignment horizontal="left" vertical="center" wrapText="1"/>
    </xf>
    <xf numFmtId="0" fontId="14" fillId="2" borderId="39" xfId="0" applyFont="1" applyFill="1" applyBorder="1" applyAlignment="1">
      <alignment horizontal="left" vertical="center" wrapText="1"/>
    </xf>
    <xf numFmtId="0" fontId="9" fillId="2" borderId="0" xfId="0" applyFont="1" applyFill="1" applyAlignment="1">
      <alignment horizontal="center"/>
    </xf>
    <xf numFmtId="0" fontId="16" fillId="2" borderId="0" xfId="0" applyFont="1" applyFill="1" applyAlignment="1">
      <alignment horizontal="center" vertical="center"/>
    </xf>
    <xf numFmtId="0" fontId="17" fillId="2" borderId="0" xfId="0" applyFont="1" applyFill="1" applyAlignment="1">
      <alignment horizontal="center" vertical="center"/>
    </xf>
    <xf numFmtId="0" fontId="14" fillId="2" borderId="43" xfId="0" applyFont="1" applyFill="1" applyBorder="1" applyAlignment="1">
      <alignment horizontal="center"/>
    </xf>
    <xf numFmtId="0" fontId="14" fillId="2" borderId="44" xfId="0" applyFont="1" applyFill="1" applyBorder="1" applyAlignment="1">
      <alignment horizontal="center"/>
    </xf>
    <xf numFmtId="0" fontId="14" fillId="2" borderId="45" xfId="0" applyFont="1" applyFill="1" applyBorder="1" applyAlignment="1">
      <alignment horizontal="center"/>
    </xf>
    <xf numFmtId="0" fontId="11" fillId="3" borderId="0" xfId="0" applyFont="1" applyFill="1" applyAlignment="1" applyProtection="1">
      <alignment horizontal="left"/>
      <protection locked="0"/>
    </xf>
    <xf numFmtId="0" fontId="10" fillId="3" borderId="0" xfId="0" applyFont="1" applyFill="1" applyAlignment="1" applyProtection="1">
      <alignment horizontal="left"/>
      <protection locked="0"/>
    </xf>
    <xf numFmtId="0" fontId="14" fillId="2" borderId="43" xfId="0" applyFont="1" applyFill="1" applyBorder="1" applyAlignment="1">
      <alignment horizontal="justify" vertical="center" wrapText="1"/>
    </xf>
    <xf numFmtId="0" fontId="14" fillId="2" borderId="44" xfId="0" applyFont="1" applyFill="1" applyBorder="1" applyAlignment="1">
      <alignment horizontal="justify" vertical="center" wrapText="1"/>
    </xf>
    <xf numFmtId="0" fontId="14" fillId="2" borderId="45" xfId="0" applyFont="1" applyFill="1" applyBorder="1" applyAlignment="1">
      <alignment horizontal="justify" vertical="center" wrapText="1"/>
    </xf>
    <xf numFmtId="0" fontId="14" fillId="2" borderId="43" xfId="0" applyFont="1" applyFill="1" applyBorder="1" applyAlignment="1">
      <alignment horizontal="left" vertical="center" wrapText="1"/>
    </xf>
    <xf numFmtId="0" fontId="14" fillId="2" borderId="44" xfId="0" applyFont="1" applyFill="1" applyBorder="1" applyAlignment="1">
      <alignment horizontal="left" vertical="center" wrapText="1"/>
    </xf>
    <xf numFmtId="0" fontId="14" fillId="2" borderId="45" xfId="0" applyFont="1" applyFill="1" applyBorder="1" applyAlignment="1">
      <alignment horizontal="left" vertical="center" wrapText="1"/>
    </xf>
    <xf numFmtId="0" fontId="9" fillId="2" borderId="46" xfId="0" applyFont="1" applyFill="1" applyBorder="1" applyAlignment="1">
      <alignment horizontal="center"/>
    </xf>
    <xf numFmtId="0" fontId="9" fillId="2" borderId="30" xfId="0" applyFont="1" applyFill="1" applyBorder="1" applyAlignment="1">
      <alignment horizontal="center"/>
    </xf>
    <xf numFmtId="0" fontId="9" fillId="2" borderId="47" xfId="0" applyFont="1" applyFill="1" applyBorder="1" applyAlignment="1">
      <alignment horizontal="center"/>
    </xf>
    <xf numFmtId="0" fontId="9" fillId="2" borderId="10" xfId="2" applyFont="1" applyFill="1" applyBorder="1" applyAlignment="1">
      <alignment horizontal="center" vertical="center"/>
    </xf>
    <xf numFmtId="0" fontId="16" fillId="2" borderId="0" xfId="2" applyFont="1" applyFill="1" applyAlignment="1">
      <alignment horizontal="center" vertical="center"/>
    </xf>
    <xf numFmtId="0" fontId="17" fillId="2" borderId="0" xfId="2" applyFont="1" applyFill="1" applyAlignment="1">
      <alignment horizontal="center" vertical="center"/>
    </xf>
    <xf numFmtId="0" fontId="14" fillId="2" borderId="43" xfId="2" applyFont="1" applyFill="1" applyBorder="1" applyAlignment="1">
      <alignment horizontal="center" vertical="center"/>
    </xf>
    <xf numFmtId="0" fontId="14" fillId="2" borderId="44" xfId="2" applyFont="1" applyFill="1" applyBorder="1" applyAlignment="1">
      <alignment horizontal="center" vertical="center"/>
    </xf>
    <xf numFmtId="0" fontId="14" fillId="2" borderId="45" xfId="2" applyFont="1" applyFill="1" applyBorder="1" applyAlignment="1">
      <alignment horizontal="center" vertical="center"/>
    </xf>
    <xf numFmtId="0" fontId="3" fillId="2" borderId="10" xfId="2" applyFont="1" applyFill="1" applyBorder="1" applyAlignment="1">
      <alignment horizontal="center" vertical="center"/>
    </xf>
    <xf numFmtId="2" fontId="9" fillId="2" borderId="43" xfId="2" applyNumberFormat="1" applyFont="1" applyFill="1" applyBorder="1" applyAlignment="1">
      <alignment horizontal="center" vertical="center"/>
    </xf>
    <xf numFmtId="2" fontId="9" fillId="2" borderId="45" xfId="2" applyNumberFormat="1" applyFont="1" applyFill="1" applyBorder="1" applyAlignment="1">
      <alignment horizontal="center" vertical="center"/>
    </xf>
    <xf numFmtId="0" fontId="9" fillId="2" borderId="10" xfId="3" applyFont="1" applyFill="1" applyBorder="1" applyAlignment="1">
      <alignment horizontal="center" vertical="center"/>
    </xf>
    <xf numFmtId="0" fontId="16" fillId="2" borderId="0" xfId="3" applyFont="1" applyFill="1" applyAlignment="1">
      <alignment horizontal="center" vertical="center"/>
    </xf>
    <xf numFmtId="0" fontId="17" fillId="2" borderId="0" xfId="3" applyFont="1" applyFill="1" applyAlignment="1">
      <alignment horizontal="center" vertical="center"/>
    </xf>
    <xf numFmtId="0" fontId="14" fillId="2" borderId="43" xfId="3" applyFont="1" applyFill="1" applyBorder="1" applyAlignment="1">
      <alignment horizontal="center" vertical="center"/>
    </xf>
    <xf numFmtId="0" fontId="14" fillId="2" borderId="44" xfId="3" applyFont="1" applyFill="1" applyBorder="1" applyAlignment="1">
      <alignment horizontal="center" vertical="center"/>
    </xf>
    <xf numFmtId="0" fontId="14" fillId="2" borderId="45" xfId="3" applyFont="1" applyFill="1" applyBorder="1" applyAlignment="1">
      <alignment horizontal="center" vertical="center"/>
    </xf>
    <xf numFmtId="0" fontId="3" fillId="2" borderId="10" xfId="3" applyFont="1" applyFill="1" applyBorder="1" applyAlignment="1">
      <alignment horizontal="center" vertical="center"/>
    </xf>
    <xf numFmtId="2" fontId="9" fillId="2" borderId="43" xfId="3" applyNumberFormat="1" applyFont="1" applyFill="1" applyBorder="1" applyAlignment="1">
      <alignment horizontal="center" vertical="center"/>
    </xf>
    <xf numFmtId="2" fontId="9" fillId="2" borderId="45" xfId="3" applyNumberFormat="1" applyFont="1" applyFill="1" applyBorder="1" applyAlignment="1">
      <alignment horizontal="center" vertical="center"/>
    </xf>
  </cellXfs>
  <cellStyles count="4">
    <cellStyle name="Normal" xfId="0" builtinId="0"/>
    <cellStyle name="Normal 2" xfId="1"/>
    <cellStyle name="Normal 3" xfId="2"/>
    <cellStyle name="Normal 4" xfId="3"/>
  </cellStyles>
  <dxfs count="36"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 val="0"/>
        <i val="0"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b val="0"/>
        <i val="0"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b val="0"/>
        <i val="0"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b val="0"/>
        <i val="0"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 val="0"/>
        <i val="0"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b val="0"/>
        <i val="0"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b val="0"/>
        <i val="0"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b val="0"/>
        <i val="0"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b val="0"/>
        <i val="0"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b val="0"/>
        <i val="0"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2"/>
  <sheetViews>
    <sheetView topLeftCell="A26" workbookViewId="0">
      <selection activeCell="H45" sqref="H45"/>
    </sheetView>
  </sheetViews>
  <sheetFormatPr defaultColWidth="9.109375" defaultRowHeight="18" x14ac:dyDescent="0.35"/>
  <cols>
    <col min="1" max="1" width="13.109375" style="169" customWidth="1"/>
    <col min="2" max="2" width="17.88671875" style="214" customWidth="1"/>
    <col min="3" max="3" width="18.88671875" style="169" customWidth="1"/>
    <col min="4" max="4" width="19.6640625" style="167" customWidth="1"/>
    <col min="5" max="5" width="18.44140625" style="169" customWidth="1"/>
    <col min="6" max="6" width="6.44140625" style="163" customWidth="1"/>
    <col min="7" max="7" width="17.109375" style="163" customWidth="1"/>
    <col min="8" max="8" width="13.109375" style="163" customWidth="1"/>
    <col min="9" max="9" width="11" style="163" customWidth="1"/>
    <col min="10" max="10" width="15" style="163" customWidth="1"/>
    <col min="11" max="11" width="7.5546875" style="163" customWidth="1"/>
    <col min="12" max="12" width="13.109375" style="163" customWidth="1"/>
    <col min="13" max="13" width="11" style="163" customWidth="1"/>
    <col min="14" max="14" width="12.33203125" style="163" customWidth="1"/>
    <col min="15" max="15" width="6.5546875" style="163" customWidth="1"/>
    <col min="16" max="16" width="9.109375" style="163"/>
    <col min="17" max="16384" width="9.109375" style="155"/>
  </cols>
  <sheetData>
    <row r="1" spans="1:15" ht="13.8" x14ac:dyDescent="0.3">
      <c r="A1" s="120"/>
      <c r="B1" s="153"/>
      <c r="C1" s="120"/>
      <c r="D1" s="162"/>
      <c r="E1" s="163"/>
      <c r="F1" s="153"/>
      <c r="I1" s="153"/>
      <c r="K1" s="164"/>
      <c r="M1" s="153"/>
      <c r="O1" s="153"/>
    </row>
    <row r="2" spans="1:15" ht="13.8" x14ac:dyDescent="0.3">
      <c r="A2" s="120"/>
      <c r="B2" s="153"/>
      <c r="C2" s="120"/>
      <c r="D2" s="162"/>
      <c r="E2" s="165"/>
      <c r="F2" s="153"/>
      <c r="G2" s="165"/>
      <c r="H2" s="165"/>
      <c r="I2" s="153"/>
      <c r="J2" s="165"/>
      <c r="K2" s="164"/>
      <c r="L2" s="165"/>
      <c r="M2" s="164"/>
      <c r="N2" s="165"/>
      <c r="O2" s="164"/>
    </row>
    <row r="3" spans="1:15" ht="13.8" x14ac:dyDescent="0.3">
      <c r="A3" s="120"/>
      <c r="B3" s="153"/>
      <c r="C3" s="120"/>
      <c r="D3" s="162"/>
      <c r="E3" s="165"/>
      <c r="F3" s="153"/>
      <c r="G3" s="165"/>
      <c r="H3" s="165"/>
      <c r="I3" s="153"/>
      <c r="J3" s="165"/>
      <c r="K3" s="164"/>
      <c r="L3" s="165"/>
      <c r="M3" s="164"/>
      <c r="N3" s="165"/>
      <c r="O3" s="164"/>
    </row>
    <row r="4" spans="1:15" ht="13.8" x14ac:dyDescent="0.3">
      <c r="A4" s="120"/>
      <c r="B4" s="153"/>
      <c r="C4" s="120"/>
      <c r="D4" s="162"/>
      <c r="E4" s="165"/>
      <c r="F4" s="153"/>
      <c r="G4" s="165"/>
      <c r="H4" s="165"/>
      <c r="I4" s="153"/>
      <c r="J4" s="165"/>
      <c r="K4" s="164"/>
      <c r="L4" s="165"/>
      <c r="M4" s="164"/>
      <c r="N4" s="165"/>
      <c r="O4" s="164"/>
    </row>
    <row r="5" spans="1:15" ht="13.8" x14ac:dyDescent="0.3">
      <c r="A5" s="120"/>
      <c r="B5" s="153"/>
      <c r="C5" s="120"/>
      <c r="D5" s="162"/>
      <c r="E5" s="165"/>
      <c r="F5" s="153"/>
      <c r="G5" s="165"/>
      <c r="H5" s="165"/>
      <c r="I5" s="153"/>
      <c r="J5" s="165"/>
      <c r="K5" s="164"/>
      <c r="L5" s="165"/>
      <c r="M5" s="164"/>
      <c r="N5" s="165"/>
      <c r="O5" s="164"/>
    </row>
    <row r="6" spans="1:15" ht="13.8" x14ac:dyDescent="0.3">
      <c r="A6" s="120"/>
      <c r="B6" s="153"/>
      <c r="C6" s="120"/>
      <c r="D6" s="162"/>
      <c r="E6" s="165"/>
      <c r="F6" s="153"/>
      <c r="G6" s="165"/>
      <c r="H6" s="165"/>
      <c r="I6" s="153"/>
      <c r="J6" s="165"/>
      <c r="K6" s="164"/>
      <c r="L6" s="165"/>
      <c r="M6" s="164"/>
      <c r="N6" s="165"/>
      <c r="O6" s="164"/>
    </row>
    <row r="7" spans="1:15" ht="13.8" x14ac:dyDescent="0.3">
      <c r="A7" s="120"/>
      <c r="B7" s="153"/>
      <c r="C7" s="120"/>
      <c r="D7" s="162"/>
      <c r="E7" s="165"/>
      <c r="F7" s="153"/>
      <c r="G7" s="165"/>
      <c r="H7" s="165"/>
      <c r="I7" s="153"/>
      <c r="J7" s="165"/>
      <c r="K7" s="164"/>
      <c r="L7" s="165"/>
      <c r="M7" s="164"/>
      <c r="N7" s="165"/>
      <c r="O7" s="164"/>
    </row>
    <row r="8" spans="1:15" ht="19.5" customHeight="1" x14ac:dyDescent="0.3">
      <c r="A8" s="482" t="s">
        <v>31</v>
      </c>
      <c r="B8" s="482"/>
      <c r="C8" s="482"/>
      <c r="D8" s="482"/>
      <c r="E8" s="482"/>
      <c r="F8" s="482"/>
      <c r="G8" s="482"/>
      <c r="H8" s="165"/>
      <c r="I8" s="153"/>
      <c r="J8" s="165"/>
      <c r="K8" s="164"/>
      <c r="L8" s="165"/>
      <c r="M8" s="164"/>
      <c r="N8" s="165"/>
      <c r="O8" s="164"/>
    </row>
    <row r="9" spans="1:15" ht="19.5" customHeight="1" x14ac:dyDescent="0.3">
      <c r="A9" s="166"/>
      <c r="B9" s="166"/>
      <c r="C9" s="166"/>
      <c r="D9" s="166"/>
      <c r="E9" s="166"/>
      <c r="F9" s="166"/>
      <c r="G9" s="166"/>
      <c r="H9" s="165"/>
      <c r="I9" s="153"/>
      <c r="J9" s="165"/>
      <c r="K9" s="164"/>
      <c r="L9" s="165"/>
      <c r="M9" s="164"/>
      <c r="N9" s="165"/>
      <c r="O9" s="164"/>
    </row>
    <row r="10" spans="1:15" ht="16.5" customHeight="1" x14ac:dyDescent="0.3">
      <c r="A10" s="483" t="s">
        <v>128</v>
      </c>
      <c r="B10" s="483"/>
      <c r="C10" s="483"/>
      <c r="D10" s="483"/>
      <c r="E10" s="483"/>
      <c r="F10" s="483"/>
      <c r="G10" s="483"/>
      <c r="H10" s="165"/>
      <c r="I10" s="153"/>
      <c r="J10" s="165"/>
      <c r="K10" s="164"/>
      <c r="L10" s="165"/>
      <c r="M10" s="164"/>
      <c r="N10" s="165"/>
      <c r="O10" s="164"/>
    </row>
    <row r="11" spans="1:15" ht="15" customHeight="1" x14ac:dyDescent="0.35">
      <c r="A11" s="476" t="s">
        <v>33</v>
      </c>
      <c r="B11" s="476"/>
      <c r="C11" s="120" t="s">
        <v>129</v>
      </c>
      <c r="E11" s="165"/>
      <c r="F11" s="153"/>
      <c r="G11" s="165"/>
      <c r="H11" s="165"/>
      <c r="I11" s="153"/>
      <c r="J11" s="165"/>
      <c r="K11" s="164"/>
      <c r="L11" s="165"/>
      <c r="M11" s="164"/>
      <c r="N11" s="165"/>
      <c r="O11" s="164"/>
    </row>
    <row r="12" spans="1:15" ht="15" customHeight="1" x14ac:dyDescent="0.35">
      <c r="A12" s="476" t="s">
        <v>34</v>
      </c>
      <c r="B12" s="476"/>
      <c r="C12" s="120" t="s">
        <v>130</v>
      </c>
      <c r="E12" s="165"/>
      <c r="F12" s="153"/>
      <c r="G12" s="165"/>
      <c r="H12" s="165"/>
      <c r="I12" s="153"/>
      <c r="J12" s="165"/>
      <c r="K12" s="164"/>
      <c r="L12" s="165"/>
      <c r="M12" s="164"/>
      <c r="N12" s="165"/>
      <c r="O12" s="164"/>
    </row>
    <row r="13" spans="1:15" ht="15" customHeight="1" x14ac:dyDescent="0.35">
      <c r="A13" s="476" t="s">
        <v>35</v>
      </c>
      <c r="B13" s="476"/>
      <c r="C13" s="120" t="s">
        <v>131</v>
      </c>
      <c r="E13" s="165"/>
      <c r="F13" s="153"/>
      <c r="G13" s="165"/>
      <c r="H13" s="165"/>
      <c r="I13" s="153"/>
      <c r="J13" s="165"/>
      <c r="K13" s="164"/>
      <c r="L13" s="165"/>
      <c r="M13" s="164"/>
      <c r="N13" s="165"/>
      <c r="O13" s="164"/>
    </row>
    <row r="14" spans="1:15" ht="15" customHeight="1" x14ac:dyDescent="0.3">
      <c r="A14" s="476" t="s">
        <v>36</v>
      </c>
      <c r="B14" s="476"/>
      <c r="C14" s="481" t="s">
        <v>132</v>
      </c>
      <c r="D14" s="481"/>
      <c r="E14" s="481"/>
      <c r="F14" s="481"/>
      <c r="G14" s="481"/>
      <c r="H14" s="165"/>
      <c r="I14" s="153"/>
      <c r="J14" s="165"/>
      <c r="K14" s="164"/>
      <c r="L14" s="165"/>
      <c r="M14" s="164"/>
      <c r="N14" s="165"/>
      <c r="O14" s="164"/>
    </row>
    <row r="15" spans="1:15" ht="15" customHeight="1" x14ac:dyDescent="0.3">
      <c r="A15" s="476" t="s">
        <v>37</v>
      </c>
      <c r="B15" s="476"/>
      <c r="C15" s="168" t="s">
        <v>133</v>
      </c>
      <c r="D15" s="120"/>
      <c r="E15" s="165"/>
      <c r="F15" s="153"/>
      <c r="G15" s="165"/>
      <c r="H15" s="165"/>
      <c r="I15" s="153"/>
      <c r="J15" s="165"/>
      <c r="K15" s="164"/>
      <c r="L15" s="165"/>
      <c r="M15" s="164"/>
      <c r="N15" s="165"/>
      <c r="O15" s="164"/>
    </row>
    <row r="16" spans="1:15" ht="15" customHeight="1" x14ac:dyDescent="0.3">
      <c r="A16" s="476" t="s">
        <v>38</v>
      </c>
      <c r="B16" s="476"/>
      <c r="C16" s="168" t="s">
        <v>134</v>
      </c>
      <c r="D16" s="120"/>
      <c r="E16" s="165"/>
      <c r="F16" s="153"/>
      <c r="G16" s="165"/>
      <c r="H16" s="165"/>
      <c r="I16" s="153"/>
      <c r="J16" s="165"/>
      <c r="K16" s="164"/>
      <c r="L16" s="165"/>
      <c r="M16" s="164"/>
      <c r="N16" s="165"/>
      <c r="O16" s="164"/>
    </row>
    <row r="17" spans="1:15" ht="17.399999999999999" x14ac:dyDescent="0.3">
      <c r="B17" s="120"/>
      <c r="D17" s="120"/>
      <c r="E17" s="165"/>
      <c r="F17" s="153"/>
      <c r="G17" s="165"/>
      <c r="H17" s="165"/>
      <c r="I17" s="153"/>
      <c r="J17" s="165"/>
      <c r="K17" s="164"/>
      <c r="L17" s="165"/>
      <c r="M17" s="164"/>
      <c r="N17" s="165"/>
      <c r="O17" s="164"/>
    </row>
    <row r="18" spans="1:15" ht="15" customHeight="1" x14ac:dyDescent="0.3">
      <c r="A18" s="477" t="s">
        <v>1</v>
      </c>
      <c r="B18" s="477"/>
      <c r="C18" s="170" t="s">
        <v>135</v>
      </c>
      <c r="D18" s="120"/>
      <c r="E18" s="165"/>
      <c r="F18" s="153"/>
      <c r="G18" s="165"/>
      <c r="H18" s="165"/>
      <c r="I18" s="153"/>
      <c r="J18" s="165"/>
      <c r="K18" s="164"/>
      <c r="L18" s="165"/>
      <c r="M18" s="164"/>
      <c r="N18" s="165"/>
      <c r="O18" s="164"/>
    </row>
    <row r="19" spans="1:15" ht="15.75" customHeight="1" thickBot="1" x14ac:dyDescent="0.35">
      <c r="A19" s="119"/>
      <c r="B19" s="120"/>
      <c r="D19" s="120"/>
      <c r="E19" s="165"/>
      <c r="F19" s="153"/>
      <c r="G19" s="165"/>
      <c r="H19" s="165"/>
      <c r="I19" s="153"/>
      <c r="J19" s="165"/>
      <c r="K19" s="164"/>
      <c r="L19" s="165"/>
      <c r="M19" s="164"/>
      <c r="N19" s="165"/>
      <c r="O19" s="164"/>
    </row>
    <row r="20" spans="1:15" ht="15.75" customHeight="1" thickBot="1" x14ac:dyDescent="0.35">
      <c r="A20" s="171" t="s">
        <v>136</v>
      </c>
      <c r="B20" s="172" t="s">
        <v>137</v>
      </c>
      <c r="C20" s="173" t="s">
        <v>138</v>
      </c>
      <c r="D20" s="171" t="s">
        <v>139</v>
      </c>
      <c r="E20" s="174" t="s">
        <v>140</v>
      </c>
      <c r="G20" s="165"/>
      <c r="H20" s="175"/>
      <c r="I20" s="153"/>
      <c r="J20" s="165"/>
      <c r="K20" s="164"/>
      <c r="L20" s="175"/>
      <c r="M20" s="164"/>
      <c r="N20" s="175"/>
      <c r="O20" s="164"/>
    </row>
    <row r="21" spans="1:15" ht="13.8" x14ac:dyDescent="0.3">
      <c r="A21" s="176">
        <v>1</v>
      </c>
      <c r="B21" s="177">
        <v>17348.53</v>
      </c>
      <c r="C21" s="178">
        <v>17289.919999999998</v>
      </c>
      <c r="D21" s="179">
        <f t="shared" ref="D21:D40" si="0">B21-C21</f>
        <v>58.610000000000582</v>
      </c>
      <c r="E21" s="180">
        <f t="shared" ref="E21:E40" si="1">(D21-$D$43)/$D$43</f>
        <v>8.916890449632035E-3</v>
      </c>
      <c r="G21" s="165"/>
      <c r="H21" s="175"/>
      <c r="I21" s="153"/>
      <c r="J21" s="165"/>
      <c r="K21" s="164"/>
      <c r="L21" s="175"/>
      <c r="M21" s="164"/>
      <c r="N21" s="175"/>
      <c r="O21" s="164"/>
    </row>
    <row r="22" spans="1:15" ht="13.8" x14ac:dyDescent="0.3">
      <c r="A22" s="181">
        <v>2</v>
      </c>
      <c r="B22" s="182">
        <v>16394.13</v>
      </c>
      <c r="C22" s="183">
        <v>16338.09</v>
      </c>
      <c r="D22" s="184">
        <f t="shared" si="0"/>
        <v>56.040000000000873</v>
      </c>
      <c r="E22" s="180">
        <f t="shared" si="1"/>
        <v>-3.5323280313978869E-2</v>
      </c>
      <c r="G22" s="165"/>
      <c r="H22" s="175"/>
      <c r="I22" s="153"/>
      <c r="J22" s="165"/>
      <c r="K22" s="164"/>
      <c r="L22" s="175"/>
      <c r="M22" s="164"/>
      <c r="N22" s="175"/>
      <c r="O22" s="164"/>
    </row>
    <row r="23" spans="1:15" ht="13.8" x14ac:dyDescent="0.3">
      <c r="A23" s="181">
        <v>3</v>
      </c>
      <c r="B23" s="182">
        <v>16732.11</v>
      </c>
      <c r="C23" s="183">
        <v>16669.98</v>
      </c>
      <c r="D23" s="184">
        <f t="shared" si="0"/>
        <v>62.130000000001019</v>
      </c>
      <c r="E23" s="180">
        <f t="shared" si="1"/>
        <v>6.9510431728988964E-2</v>
      </c>
      <c r="G23" s="165"/>
      <c r="H23" s="175"/>
      <c r="I23" s="153"/>
      <c r="J23" s="165"/>
      <c r="K23" s="164"/>
      <c r="L23" s="175"/>
      <c r="M23" s="164"/>
      <c r="N23" s="175"/>
      <c r="O23" s="164"/>
    </row>
    <row r="24" spans="1:15" ht="13.8" x14ac:dyDescent="0.3">
      <c r="A24" s="181">
        <v>4</v>
      </c>
      <c r="B24" s="182">
        <v>16996.93</v>
      </c>
      <c r="C24" s="183">
        <v>16943.66</v>
      </c>
      <c r="D24" s="184">
        <f t="shared" si="0"/>
        <v>53.270000000000437</v>
      </c>
      <c r="E24" s="180">
        <f t="shared" si="1"/>
        <v>-8.3006265923019878E-2</v>
      </c>
      <c r="G24" s="165"/>
      <c r="H24" s="175"/>
      <c r="I24" s="153"/>
      <c r="J24" s="165"/>
      <c r="K24" s="164"/>
      <c r="L24" s="175"/>
      <c r="M24" s="164"/>
      <c r="N24" s="175"/>
      <c r="O24" s="164"/>
    </row>
    <row r="25" spans="1:15" ht="13.8" x14ac:dyDescent="0.3">
      <c r="A25" s="181">
        <v>5</v>
      </c>
      <c r="B25" s="182">
        <v>16754.11</v>
      </c>
      <c r="C25" s="183">
        <v>16689.400000000001</v>
      </c>
      <c r="D25" s="184">
        <f t="shared" si="0"/>
        <v>64.709999999999127</v>
      </c>
      <c r="E25" s="180">
        <f t="shared" si="1"/>
        <v>0.11392274323484319</v>
      </c>
      <c r="G25" s="165"/>
      <c r="H25" s="175"/>
      <c r="I25" s="153"/>
      <c r="J25" s="165"/>
      <c r="K25" s="164"/>
      <c r="L25" s="175"/>
      <c r="M25" s="164"/>
      <c r="N25" s="175"/>
      <c r="O25" s="164"/>
    </row>
    <row r="26" spans="1:15" ht="13.8" x14ac:dyDescent="0.3">
      <c r="A26" s="181">
        <v>6</v>
      </c>
      <c r="B26" s="182">
        <v>15891.11</v>
      </c>
      <c r="C26" s="183">
        <v>15830.22</v>
      </c>
      <c r="D26" s="184">
        <f t="shared" si="0"/>
        <v>60.890000000001237</v>
      </c>
      <c r="E26" s="180">
        <f t="shared" si="1"/>
        <v>4.8164979687403728E-2</v>
      </c>
      <c r="G26" s="165"/>
      <c r="H26" s="175"/>
      <c r="I26" s="153"/>
      <c r="J26" s="165"/>
      <c r="K26" s="164"/>
      <c r="L26" s="175"/>
      <c r="M26" s="164"/>
      <c r="N26" s="175"/>
      <c r="O26" s="164"/>
    </row>
    <row r="27" spans="1:15" ht="13.8" x14ac:dyDescent="0.3">
      <c r="A27" s="181">
        <v>7</v>
      </c>
      <c r="B27" s="182">
        <v>16855.04</v>
      </c>
      <c r="C27" s="183">
        <v>16799.05</v>
      </c>
      <c r="D27" s="184">
        <f t="shared" si="0"/>
        <v>55.990000000001601</v>
      </c>
      <c r="E27" s="180">
        <f t="shared" si="1"/>
        <v>-3.6183984025320734E-2</v>
      </c>
      <c r="G27" s="165"/>
      <c r="H27" s="175"/>
      <c r="I27" s="153"/>
      <c r="J27" s="165"/>
      <c r="K27" s="164"/>
      <c r="L27" s="175"/>
      <c r="M27" s="164"/>
      <c r="N27" s="175"/>
      <c r="O27" s="164"/>
    </row>
    <row r="28" spans="1:15" ht="13.8" x14ac:dyDescent="0.3">
      <c r="A28" s="181">
        <v>8</v>
      </c>
      <c r="B28" s="182">
        <v>16357.67</v>
      </c>
      <c r="C28" s="183">
        <v>16297.77</v>
      </c>
      <c r="D28" s="184">
        <f t="shared" si="0"/>
        <v>59.899999999999636</v>
      </c>
      <c r="E28" s="180">
        <f t="shared" si="1"/>
        <v>3.1123046202559148E-2</v>
      </c>
      <c r="G28" s="165"/>
      <c r="H28" s="175"/>
      <c r="I28" s="153"/>
      <c r="J28" s="165"/>
      <c r="K28" s="164"/>
      <c r="L28" s="175"/>
      <c r="M28" s="164"/>
      <c r="N28" s="175"/>
      <c r="O28" s="164"/>
    </row>
    <row r="29" spans="1:15" ht="13.8" x14ac:dyDescent="0.3">
      <c r="A29" s="181">
        <v>9</v>
      </c>
      <c r="B29" s="182">
        <v>17038.43</v>
      </c>
      <c r="C29" s="183">
        <v>16982.43</v>
      </c>
      <c r="D29" s="184">
        <f t="shared" si="0"/>
        <v>56</v>
      </c>
      <c r="E29" s="180">
        <f t="shared" si="1"/>
        <v>-3.601184328307741E-2</v>
      </c>
      <c r="G29" s="165"/>
      <c r="H29" s="175"/>
      <c r="I29" s="153"/>
      <c r="J29" s="165"/>
      <c r="K29" s="164"/>
      <c r="L29" s="175"/>
      <c r="M29" s="164"/>
      <c r="N29" s="175"/>
      <c r="O29" s="164"/>
    </row>
    <row r="30" spans="1:15" ht="13.8" x14ac:dyDescent="0.3">
      <c r="A30" s="181">
        <v>10</v>
      </c>
      <c r="B30" s="185">
        <v>17157.13</v>
      </c>
      <c r="C30" s="183">
        <v>17096.8</v>
      </c>
      <c r="D30" s="184">
        <f t="shared" si="0"/>
        <v>60.330000000001746</v>
      </c>
      <c r="E30" s="180">
        <f t="shared" si="1"/>
        <v>3.8525098120243267E-2</v>
      </c>
      <c r="G30" s="165"/>
      <c r="H30" s="175"/>
      <c r="I30" s="153"/>
      <c r="J30" s="165"/>
      <c r="K30" s="164"/>
      <c r="L30" s="175"/>
      <c r="M30" s="164"/>
      <c r="N30" s="175"/>
      <c r="O30" s="164"/>
    </row>
    <row r="31" spans="1:15" ht="13.8" x14ac:dyDescent="0.3">
      <c r="A31" s="181">
        <v>11</v>
      </c>
      <c r="B31" s="185">
        <v>16493.43</v>
      </c>
      <c r="C31" s="183">
        <v>16440.03</v>
      </c>
      <c r="D31" s="184">
        <f t="shared" si="0"/>
        <v>53.400000000001455</v>
      </c>
      <c r="E31" s="180">
        <f t="shared" si="1"/>
        <v>-8.0768436273480917E-2</v>
      </c>
      <c r="G31" s="186"/>
      <c r="H31" s="186"/>
      <c r="I31" s="186"/>
      <c r="J31" s="186"/>
      <c r="K31" s="164"/>
      <c r="L31" s="186"/>
      <c r="M31" s="164"/>
      <c r="N31" s="186"/>
      <c r="O31" s="164"/>
    </row>
    <row r="32" spans="1:15" ht="13.8" x14ac:dyDescent="0.3">
      <c r="A32" s="181">
        <v>12</v>
      </c>
      <c r="B32" s="185">
        <v>16276.2</v>
      </c>
      <c r="C32" s="183">
        <v>16223.72</v>
      </c>
      <c r="D32" s="184">
        <f t="shared" si="0"/>
        <v>52.480000000001382</v>
      </c>
      <c r="E32" s="180">
        <f t="shared" si="1"/>
        <v>-9.6605384562403029E-2</v>
      </c>
      <c r="G32" s="186"/>
      <c r="H32" s="186"/>
      <c r="I32" s="186"/>
      <c r="J32" s="186"/>
      <c r="K32" s="164"/>
      <c r="L32" s="186"/>
      <c r="M32" s="186"/>
      <c r="N32" s="186"/>
      <c r="O32" s="186"/>
    </row>
    <row r="33" spans="1:15" ht="13.8" x14ac:dyDescent="0.3">
      <c r="A33" s="181">
        <v>13</v>
      </c>
      <c r="B33" s="185">
        <v>17402.38</v>
      </c>
      <c r="C33" s="183">
        <v>17341.509999999998</v>
      </c>
      <c r="D33" s="184">
        <f t="shared" si="0"/>
        <v>60.870000000002619</v>
      </c>
      <c r="E33" s="180">
        <f t="shared" si="1"/>
        <v>4.7820698202885766E-2</v>
      </c>
      <c r="G33" s="187"/>
      <c r="H33" s="187"/>
      <c r="I33" s="187"/>
      <c r="J33" s="187"/>
      <c r="K33" s="188"/>
      <c r="L33" s="187"/>
      <c r="M33" s="187"/>
      <c r="N33" s="189"/>
      <c r="O33" s="187"/>
    </row>
    <row r="34" spans="1:15" ht="13.8" x14ac:dyDescent="0.3">
      <c r="A34" s="181">
        <v>14</v>
      </c>
      <c r="B34" s="185">
        <v>16400.060000000001</v>
      </c>
      <c r="C34" s="183">
        <v>16339.73</v>
      </c>
      <c r="D34" s="184">
        <f t="shared" si="0"/>
        <v>60.330000000001746</v>
      </c>
      <c r="E34" s="180">
        <f t="shared" si="1"/>
        <v>3.8525098120243267E-2</v>
      </c>
      <c r="G34" s="190"/>
      <c r="H34" s="191"/>
      <c r="I34" s="191"/>
      <c r="J34" s="190"/>
      <c r="K34" s="192"/>
      <c r="L34" s="193"/>
      <c r="M34" s="191"/>
      <c r="N34" s="193"/>
      <c r="O34" s="191"/>
    </row>
    <row r="35" spans="1:15" ht="13.8" x14ac:dyDescent="0.3">
      <c r="A35" s="181">
        <v>15</v>
      </c>
      <c r="B35" s="185">
        <v>16333.46</v>
      </c>
      <c r="C35" s="183">
        <v>16274.1</v>
      </c>
      <c r="D35" s="184">
        <f t="shared" si="0"/>
        <v>59.359999999998763</v>
      </c>
      <c r="E35" s="180">
        <f t="shared" si="1"/>
        <v>2.182744611991665E-2</v>
      </c>
      <c r="G35" s="190"/>
      <c r="J35" s="190"/>
      <c r="K35" s="192"/>
      <c r="L35" s="193"/>
      <c r="N35" s="193"/>
    </row>
    <row r="36" spans="1:15" ht="13.8" x14ac:dyDescent="0.3">
      <c r="A36" s="181">
        <v>16</v>
      </c>
      <c r="B36" s="185">
        <v>16491.89</v>
      </c>
      <c r="C36" s="183">
        <v>16438.43</v>
      </c>
      <c r="D36" s="184">
        <f t="shared" si="0"/>
        <v>53.459999999999127</v>
      </c>
      <c r="E36" s="180">
        <f t="shared" si="1"/>
        <v>-7.9735591819895715E-2</v>
      </c>
      <c r="G36" s="194"/>
      <c r="H36" s="194"/>
    </row>
    <row r="37" spans="1:15" ht="13.8" x14ac:dyDescent="0.3">
      <c r="A37" s="181">
        <v>17</v>
      </c>
      <c r="B37" s="185">
        <v>16341.43</v>
      </c>
      <c r="C37" s="183">
        <v>16283.57</v>
      </c>
      <c r="D37" s="184">
        <f t="shared" si="0"/>
        <v>57.860000000000582</v>
      </c>
      <c r="E37" s="180">
        <f t="shared" si="1"/>
        <v>-3.9936652206838926E-3</v>
      </c>
    </row>
    <row r="38" spans="1:15" ht="13.8" x14ac:dyDescent="0.3">
      <c r="A38" s="181">
        <v>18</v>
      </c>
      <c r="B38" s="185">
        <v>16043.57</v>
      </c>
      <c r="C38" s="183">
        <v>15984.72</v>
      </c>
      <c r="D38" s="184">
        <f t="shared" si="0"/>
        <v>58.850000000000364</v>
      </c>
      <c r="E38" s="180">
        <f t="shared" si="1"/>
        <v>1.3048268264129375E-2</v>
      </c>
    </row>
    <row r="39" spans="1:15" ht="13.8" x14ac:dyDescent="0.3">
      <c r="A39" s="181">
        <v>19</v>
      </c>
      <c r="B39" s="185">
        <v>16803.21</v>
      </c>
      <c r="C39" s="183">
        <v>16744.63</v>
      </c>
      <c r="D39" s="184">
        <f t="shared" si="0"/>
        <v>58.579999999998108</v>
      </c>
      <c r="E39" s="180">
        <f t="shared" si="1"/>
        <v>8.4004682227768138E-3</v>
      </c>
    </row>
    <row r="40" spans="1:15" ht="14.25" customHeight="1" thickBot="1" x14ac:dyDescent="0.35">
      <c r="A40" s="195">
        <v>20</v>
      </c>
      <c r="B40" s="196">
        <v>15893.94</v>
      </c>
      <c r="C40" s="197">
        <v>15835.16</v>
      </c>
      <c r="D40" s="198">
        <f t="shared" si="0"/>
        <v>58.780000000000655</v>
      </c>
      <c r="E40" s="199">
        <f t="shared" si="1"/>
        <v>1.1843283068238231E-2</v>
      </c>
    </row>
    <row r="41" spans="1:15" ht="14.25" customHeight="1" thickBot="1" x14ac:dyDescent="0.35">
      <c r="B41" s="120"/>
      <c r="D41" s="164"/>
      <c r="G41" s="165"/>
    </row>
    <row r="42" spans="1:15" ht="17.399999999999999" x14ac:dyDescent="0.3">
      <c r="A42" s="200" t="s">
        <v>141</v>
      </c>
      <c r="B42" s="201">
        <f>SUM(B21:B40)</f>
        <v>332004.76000000007</v>
      </c>
      <c r="C42" s="202">
        <f>SUM(C21:C40)</f>
        <v>330842.92</v>
      </c>
      <c r="D42" s="203">
        <f>SUM(D21:D40)</f>
        <v>1161.8400000000111</v>
      </c>
    </row>
    <row r="43" spans="1:15" ht="15.75" customHeight="1" thickBot="1" x14ac:dyDescent="0.35">
      <c r="A43" s="204" t="s">
        <v>142</v>
      </c>
      <c r="B43" s="205">
        <f>AVERAGE(B21:B40)</f>
        <v>16600.238000000005</v>
      </c>
      <c r="C43" s="206">
        <f>AVERAGE(C21:C40)</f>
        <v>16542.146000000001</v>
      </c>
      <c r="D43" s="207">
        <f>AVERAGE(D21:D40)</f>
        <v>58.092000000000553</v>
      </c>
    </row>
    <row r="44" spans="1:15" ht="17.399999999999999" x14ac:dyDescent="0.3">
      <c r="A44" s="120"/>
      <c r="B44" s="208"/>
      <c r="C44" s="208"/>
      <c r="D44" s="120"/>
    </row>
    <row r="45" spans="1:15" ht="14.25" customHeight="1" thickBot="1" x14ac:dyDescent="0.35">
      <c r="A45" s="120"/>
      <c r="B45" s="120"/>
      <c r="C45" s="120"/>
      <c r="D45" s="120"/>
    </row>
    <row r="46" spans="1:15" ht="30.75" customHeight="1" thickBot="1" x14ac:dyDescent="0.4">
      <c r="B46" s="209" t="s">
        <v>142</v>
      </c>
      <c r="C46" s="210" t="s">
        <v>143</v>
      </c>
    </row>
    <row r="47" spans="1:15" ht="15.75" customHeight="1" thickBot="1" x14ac:dyDescent="0.35">
      <c r="B47" s="478">
        <f>D43</f>
        <v>58.092000000000553</v>
      </c>
      <c r="C47" s="211">
        <f>-(IF(D43&gt;300, 7.5%, 10%))</f>
        <v>-0.1</v>
      </c>
      <c r="D47" s="212">
        <f>IF(D43&lt;300, D43*0.9, D43*0.925)</f>
        <v>52.282800000000499</v>
      </c>
    </row>
    <row r="48" spans="1:15" ht="15.75" customHeight="1" thickBot="1" x14ac:dyDescent="0.35">
      <c r="B48" s="479"/>
      <c r="C48" s="213">
        <f>+(IF(D43&gt;300, 7.5%, 10%))</f>
        <v>0.1</v>
      </c>
      <c r="D48" s="212">
        <f>IF(D43&lt;300, D43*1.1, D43*1.075)</f>
        <v>63.901200000000614</v>
      </c>
    </row>
    <row r="49" spans="1:7" ht="14.25" customHeight="1" thickBot="1" x14ac:dyDescent="0.4">
      <c r="A49" s="152"/>
      <c r="D49" s="215"/>
    </row>
    <row r="50" spans="1:7" ht="15" customHeight="1" x14ac:dyDescent="0.3">
      <c r="B50" s="480" t="s">
        <v>24</v>
      </c>
      <c r="C50" s="480"/>
      <c r="D50" s="120"/>
      <c r="E50" s="156" t="s">
        <v>25</v>
      </c>
      <c r="F50" s="157"/>
      <c r="G50" s="156" t="s">
        <v>26</v>
      </c>
    </row>
    <row r="51" spans="1:7" ht="15" customHeight="1" x14ac:dyDescent="0.3">
      <c r="A51" s="158" t="s">
        <v>27</v>
      </c>
      <c r="B51" s="159"/>
      <c r="C51" s="159"/>
      <c r="D51" s="120"/>
      <c r="E51" s="159"/>
      <c r="F51" s="120"/>
      <c r="G51" s="159"/>
    </row>
    <row r="52" spans="1:7" ht="15" customHeight="1" x14ac:dyDescent="0.3">
      <c r="A52" s="158" t="s">
        <v>28</v>
      </c>
      <c r="B52" s="160"/>
      <c r="C52" s="160"/>
      <c r="D52" s="120"/>
      <c r="E52" s="160"/>
      <c r="F52" s="120"/>
      <c r="G52" s="161"/>
    </row>
  </sheetData>
  <sheetProtection password="F258" sheet="1" formatColumns="0" formatRows="0" insertColumns="0" insertHyperlinks="0" deleteColumns="0" deleteRows="0" autoFilter="0" pivotTables="0"/>
  <mergeCells count="12">
    <mergeCell ref="A14:B14"/>
    <mergeCell ref="C14:G14"/>
    <mergeCell ref="A8:G8"/>
    <mergeCell ref="A10:G10"/>
    <mergeCell ref="A11:B11"/>
    <mergeCell ref="A12:B12"/>
    <mergeCell ref="A13:B13"/>
    <mergeCell ref="A15:B15"/>
    <mergeCell ref="A16:B16"/>
    <mergeCell ref="A18:B18"/>
    <mergeCell ref="B47:B48"/>
    <mergeCell ref="B50:C50"/>
  </mergeCells>
  <conditionalFormatting sqref="E21">
    <cfRule type="cellIs" dxfId="35" priority="20" operator="notBetween">
      <formula>IF(+$D$43&lt;300, -10.5%, -7.5%)</formula>
      <formula>IF(+$D$43&lt;300, 10.5%, 7.5%)</formula>
    </cfRule>
  </conditionalFormatting>
  <conditionalFormatting sqref="E22">
    <cfRule type="cellIs" dxfId="34" priority="19" operator="notBetween">
      <formula>IF(+$D$43&lt;300, -10.5%, -7.5%)</formula>
      <formula>IF(+$D$43&lt;300, 10.5%, 7.5%)</formula>
    </cfRule>
  </conditionalFormatting>
  <conditionalFormatting sqref="E23">
    <cfRule type="cellIs" dxfId="33" priority="18" operator="notBetween">
      <formula>IF(+$D$43&lt;300, -10.5%, -7.5%)</formula>
      <formula>IF(+$D$43&lt;300, 10.5%, 7.5%)</formula>
    </cfRule>
  </conditionalFormatting>
  <conditionalFormatting sqref="E24">
    <cfRule type="cellIs" dxfId="32" priority="17" operator="notBetween">
      <formula>IF(+$D$43&lt;300, -10.5%, -7.5%)</formula>
      <formula>IF(+$D$43&lt;300, 10.5%, 7.5%)</formula>
    </cfRule>
  </conditionalFormatting>
  <conditionalFormatting sqref="E25">
    <cfRule type="cellIs" dxfId="31" priority="16" operator="notBetween">
      <formula>IF(+$D$43&lt;300, -10.5%, -7.5%)</formula>
      <formula>IF(+$D$43&lt;300, 10.5%, 7.5%)</formula>
    </cfRule>
  </conditionalFormatting>
  <conditionalFormatting sqref="E26">
    <cfRule type="cellIs" dxfId="30" priority="15" operator="notBetween">
      <formula>IF(+$D$43&lt;300, -10.5%, -7.5%)</formula>
      <formula>IF(+$D$43&lt;300, 10.5%, 7.5%)</formula>
    </cfRule>
  </conditionalFormatting>
  <conditionalFormatting sqref="E27">
    <cfRule type="cellIs" dxfId="29" priority="14" operator="notBetween">
      <formula>IF(+$D$43&lt;300, -10.5%, -7.5%)</formula>
      <formula>IF(+$D$43&lt;300, 10.5%, 7.5%)</formula>
    </cfRule>
  </conditionalFormatting>
  <conditionalFormatting sqref="E28">
    <cfRule type="cellIs" dxfId="28" priority="13" operator="notBetween">
      <formula>IF(+$D$43&lt;300, -10.5%, -7.5%)</formula>
      <formula>IF(+$D$43&lt;300, 10.5%, 7.5%)</formula>
    </cfRule>
  </conditionalFormatting>
  <conditionalFormatting sqref="E29">
    <cfRule type="cellIs" dxfId="27" priority="12" operator="notBetween">
      <formula>IF(+$D$43&lt;300, -10.5%, -7.5%)</formula>
      <formula>IF(+$D$43&lt;300, 10.5%, 7.5%)</formula>
    </cfRule>
  </conditionalFormatting>
  <conditionalFormatting sqref="E30">
    <cfRule type="cellIs" dxfId="26" priority="11" operator="notBetween">
      <formula>IF(+$D$43&lt;300, -10.5%, -7.5%)</formula>
      <formula>IF(+$D$43&lt;300, 10.5%, 7.5%)</formula>
    </cfRule>
  </conditionalFormatting>
  <conditionalFormatting sqref="E31">
    <cfRule type="cellIs" dxfId="25" priority="10" operator="notBetween">
      <formula>IF(+$D$43&lt;300, -10.5%, -7.5%)</formula>
      <formula>IF(+$D$43&lt;300, 10.5%, 7.5%)</formula>
    </cfRule>
  </conditionalFormatting>
  <conditionalFormatting sqref="E32">
    <cfRule type="cellIs" dxfId="24" priority="9" operator="notBetween">
      <formula>IF(+$D$43&lt;300, -10.5%, -7.5%)</formula>
      <formula>IF(+$D$43&lt;300, 10.5%, 7.5%)</formula>
    </cfRule>
  </conditionalFormatting>
  <conditionalFormatting sqref="E33">
    <cfRule type="cellIs" dxfId="23" priority="8" operator="notBetween">
      <formula>IF(+$D$43&lt;300, -10.5%, -7.5%)</formula>
      <formula>IF(+$D$43&lt;300, 10.5%, 7.5%)</formula>
    </cfRule>
  </conditionalFormatting>
  <conditionalFormatting sqref="E34">
    <cfRule type="cellIs" dxfId="22" priority="7" operator="notBetween">
      <formula>IF(+$D$43&lt;300, -10.5%, -7.5%)</formula>
      <formula>IF(+$D$43&lt;300, 10.5%, 7.5%)</formula>
    </cfRule>
  </conditionalFormatting>
  <conditionalFormatting sqref="E35">
    <cfRule type="cellIs" dxfId="21" priority="6" operator="notBetween">
      <formula>IF(+$D$43&lt;300, -10.5%, -7.5%)</formula>
      <formula>IF(+$D$43&lt;300, 10.5%, 7.5%)</formula>
    </cfRule>
  </conditionalFormatting>
  <conditionalFormatting sqref="E36">
    <cfRule type="cellIs" dxfId="20" priority="5" operator="notBetween">
      <formula>IF(+$D$43&lt;300, -10.5%, -7.5%)</formula>
      <formula>IF(+$D$43&lt;300, 10.5%, 7.5%)</formula>
    </cfRule>
  </conditionalFormatting>
  <conditionalFormatting sqref="E37">
    <cfRule type="cellIs" dxfId="19" priority="4" operator="notBetween">
      <formula>IF(+$D$43&lt;300, -10.5%, -7.5%)</formula>
      <formula>IF(+$D$43&lt;300, 10.5%, 7.5%)</formula>
    </cfRule>
  </conditionalFormatting>
  <conditionalFormatting sqref="E38">
    <cfRule type="cellIs" dxfId="18" priority="3" operator="notBetween">
      <formula>IF(+$D$43&lt;300, -10.5%, -7.5%)</formula>
      <formula>IF(+$D$43&lt;300, 10.5%, 7.5%)</formula>
    </cfRule>
  </conditionalFormatting>
  <conditionalFormatting sqref="E39">
    <cfRule type="cellIs" dxfId="17" priority="2" operator="notBetween">
      <formula>IF(+$D$43&lt;300, -10.5%, -7.5%)</formula>
      <formula>IF(+$D$43&lt;300, 10.5%, 7.5%)</formula>
    </cfRule>
  </conditionalFormatting>
  <conditionalFormatting sqref="E40">
    <cfRule type="cellIs" dxfId="16" priority="1" operator="notBetween">
      <formula>IF(+$D$43&lt;300, -10.5%, -7.5%)</formula>
      <formula>IF(+$D$43&lt;300, 10.5%, 7.5%)</formula>
    </cfRule>
  </conditionalFormatting>
  <pageMargins left="0.7" right="0.7" top="0.75" bottom="0.75" header="0.3" footer="0.3"/>
  <pageSetup scale="82" orientation="portrait" r:id="rId1"/>
  <colBreaks count="1" manualBreakCount="1">
    <brk id="7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view="pageBreakPreview" topLeftCell="A10" zoomScale="80" zoomScaleSheetLayoutView="80" workbookViewId="0">
      <selection activeCell="B14" sqref="B14"/>
    </sheetView>
  </sheetViews>
  <sheetFormatPr defaultColWidth="9.109375" defaultRowHeight="13.8" x14ac:dyDescent="0.3"/>
  <cols>
    <col min="1" max="1" width="27.5546875" style="120" customWidth="1"/>
    <col min="2" max="2" width="20.44140625" style="120" customWidth="1"/>
    <col min="3" max="3" width="31.88671875" style="120" customWidth="1"/>
    <col min="4" max="4" width="25.88671875" style="120" customWidth="1"/>
    <col min="5" max="5" width="25.6640625" style="120" customWidth="1"/>
    <col min="6" max="6" width="23.109375" style="120" customWidth="1"/>
    <col min="7" max="7" width="28.44140625" style="120" customWidth="1"/>
    <col min="8" max="8" width="21.5546875" style="120" customWidth="1"/>
    <col min="9" max="9" width="9.109375" style="120" customWidth="1"/>
    <col min="10" max="16384" width="9.109375" style="155"/>
  </cols>
  <sheetData>
    <row r="1" spans="1:5" ht="18.75" customHeight="1" x14ac:dyDescent="0.35">
      <c r="A1" s="484" t="s">
        <v>0</v>
      </c>
      <c r="B1" s="484"/>
      <c r="C1" s="484"/>
      <c r="D1" s="484"/>
      <c r="E1" s="484"/>
    </row>
    <row r="2" spans="1:5" ht="16.5" customHeight="1" x14ac:dyDescent="0.3">
      <c r="A2" s="121" t="s">
        <v>1</v>
      </c>
      <c r="B2" s="122" t="s">
        <v>2</v>
      </c>
    </row>
    <row r="3" spans="1:5" ht="16.5" customHeight="1" x14ac:dyDescent="0.3">
      <c r="A3" s="123" t="s">
        <v>3</v>
      </c>
      <c r="B3" s="123" t="s">
        <v>154</v>
      </c>
      <c r="D3" s="124"/>
      <c r="E3" s="125"/>
    </row>
    <row r="4" spans="1:5" ht="16.5" customHeight="1" x14ac:dyDescent="0.3">
      <c r="A4" s="126" t="s">
        <v>4</v>
      </c>
      <c r="B4" s="123" t="s">
        <v>127</v>
      </c>
      <c r="C4" s="125"/>
      <c r="D4" s="125"/>
      <c r="E4" s="125"/>
    </row>
    <row r="5" spans="1:5" ht="16.5" customHeight="1" x14ac:dyDescent="0.3">
      <c r="A5" s="126" t="s">
        <v>6</v>
      </c>
      <c r="B5" s="127">
        <v>99.7</v>
      </c>
      <c r="C5" s="125"/>
      <c r="D5" s="125"/>
      <c r="E5" s="125"/>
    </row>
    <row r="6" spans="1:5" ht="16.5" customHeight="1" x14ac:dyDescent="0.3">
      <c r="A6" s="123" t="s">
        <v>8</v>
      </c>
      <c r="B6" s="127">
        <v>21.31</v>
      </c>
      <c r="C6" s="125"/>
      <c r="D6" s="125"/>
      <c r="E6" s="125"/>
    </row>
    <row r="7" spans="1:5" ht="16.5" customHeight="1" x14ac:dyDescent="0.3">
      <c r="A7" s="123" t="s">
        <v>10</v>
      </c>
      <c r="B7" s="128">
        <f>B6/5</f>
        <v>4.2619999999999996</v>
      </c>
      <c r="C7" s="125"/>
      <c r="D7" s="125"/>
      <c r="E7" s="125"/>
    </row>
    <row r="8" spans="1:5" ht="15.75" customHeight="1" x14ac:dyDescent="0.3">
      <c r="A8" s="125"/>
      <c r="B8" s="125"/>
      <c r="C8" s="125"/>
      <c r="D8" s="125"/>
      <c r="E8" s="125"/>
    </row>
    <row r="9" spans="1:5" ht="16.5" customHeight="1" x14ac:dyDescent="0.3">
      <c r="A9" s="129" t="s">
        <v>11</v>
      </c>
      <c r="B9" s="130" t="s">
        <v>12</v>
      </c>
      <c r="C9" s="129" t="s">
        <v>13</v>
      </c>
      <c r="D9" s="129" t="s">
        <v>14</v>
      </c>
      <c r="E9" s="129" t="s">
        <v>15</v>
      </c>
    </row>
    <row r="10" spans="1:5" ht="16.5" customHeight="1" x14ac:dyDescent="0.3">
      <c r="A10" s="131">
        <v>1</v>
      </c>
      <c r="B10" s="132">
        <v>10116028</v>
      </c>
      <c r="C10" s="133">
        <v>5561.98</v>
      </c>
      <c r="D10" s="133">
        <v>0.8</v>
      </c>
      <c r="E10" s="134">
        <v>7.77</v>
      </c>
    </row>
    <row r="11" spans="1:5" ht="16.5" customHeight="1" x14ac:dyDescent="0.3">
      <c r="A11" s="131">
        <v>2</v>
      </c>
      <c r="B11" s="132">
        <v>10157551</v>
      </c>
      <c r="C11" s="133">
        <v>5584.89</v>
      </c>
      <c r="D11" s="133">
        <v>0.78</v>
      </c>
      <c r="E11" s="133">
        <v>7.77</v>
      </c>
    </row>
    <row r="12" spans="1:5" ht="16.5" customHeight="1" x14ac:dyDescent="0.3">
      <c r="A12" s="131">
        <v>3</v>
      </c>
      <c r="B12" s="132">
        <v>10160454</v>
      </c>
      <c r="C12" s="133">
        <v>5696.05</v>
      </c>
      <c r="D12" s="133">
        <v>0.79</v>
      </c>
      <c r="E12" s="133">
        <v>7.77</v>
      </c>
    </row>
    <row r="13" spans="1:5" ht="16.5" customHeight="1" x14ac:dyDescent="0.3">
      <c r="A13" s="131">
        <v>4</v>
      </c>
      <c r="B13" s="132">
        <v>10117642</v>
      </c>
      <c r="C13" s="133">
        <v>5611.5</v>
      </c>
      <c r="D13" s="133">
        <v>0.79</v>
      </c>
      <c r="E13" s="133">
        <v>7.77</v>
      </c>
    </row>
    <row r="14" spans="1:5" ht="16.5" customHeight="1" x14ac:dyDescent="0.3">
      <c r="A14" s="131">
        <v>5</v>
      </c>
      <c r="B14" s="132">
        <v>10092331</v>
      </c>
      <c r="C14" s="133">
        <v>5669.83</v>
      </c>
      <c r="D14" s="133">
        <v>0.78</v>
      </c>
      <c r="E14" s="133">
        <v>7.77</v>
      </c>
    </row>
    <row r="15" spans="1:5" ht="16.5" customHeight="1" x14ac:dyDescent="0.3">
      <c r="A15" s="131">
        <v>6</v>
      </c>
      <c r="B15" s="135">
        <v>10111881</v>
      </c>
      <c r="C15" s="136">
        <v>5691.9</v>
      </c>
      <c r="D15" s="136">
        <v>0.8</v>
      </c>
      <c r="E15" s="136">
        <v>7.77</v>
      </c>
    </row>
    <row r="16" spans="1:5" ht="16.5" customHeight="1" x14ac:dyDescent="0.3">
      <c r="A16" s="137" t="s">
        <v>16</v>
      </c>
      <c r="B16" s="138">
        <f>AVERAGE(B10:B15)</f>
        <v>10125981.166666666</v>
      </c>
      <c r="C16" s="139">
        <f>AVERAGE(C10:C15)</f>
        <v>5636.0250000000005</v>
      </c>
      <c r="D16" s="140">
        <f>AVERAGE(D10:D15)</f>
        <v>0.79</v>
      </c>
      <c r="E16" s="140">
        <f>AVERAGE(E10:E15)</f>
        <v>7.7699999999999987</v>
      </c>
    </row>
    <row r="17" spans="1:5" ht="16.5" customHeight="1" x14ac:dyDescent="0.3">
      <c r="A17" s="141" t="s">
        <v>17</v>
      </c>
      <c r="B17" s="142">
        <f>(STDEV(B10:B15)/B16)</f>
        <v>2.6809211015754886E-3</v>
      </c>
      <c r="C17" s="143"/>
      <c r="D17" s="143"/>
      <c r="E17" s="144"/>
    </row>
    <row r="18" spans="1:5" s="120" customFormat="1" ht="16.5" customHeight="1" x14ac:dyDescent="0.3">
      <c r="A18" s="145" t="s">
        <v>18</v>
      </c>
      <c r="B18" s="146">
        <f>COUNT(B10:B15)</f>
        <v>6</v>
      </c>
      <c r="C18" s="147"/>
      <c r="D18" s="148"/>
      <c r="E18" s="149"/>
    </row>
    <row r="19" spans="1:5" s="120" customFormat="1" ht="15.75" customHeight="1" x14ac:dyDescent="0.3">
      <c r="A19" s="125"/>
      <c r="B19" s="125"/>
      <c r="C19" s="125"/>
      <c r="D19" s="125"/>
      <c r="E19" s="125"/>
    </row>
    <row r="20" spans="1:5" s="120" customFormat="1" ht="16.5" customHeight="1" x14ac:dyDescent="0.3">
      <c r="A20" s="126" t="s">
        <v>19</v>
      </c>
      <c r="B20" s="150" t="s">
        <v>20</v>
      </c>
      <c r="C20" s="151"/>
      <c r="D20" s="151"/>
      <c r="E20" s="151"/>
    </row>
    <row r="21" spans="1:5" ht="16.5" customHeight="1" x14ac:dyDescent="0.3">
      <c r="A21" s="126"/>
      <c r="B21" s="150" t="s">
        <v>21</v>
      </c>
      <c r="C21" s="151"/>
      <c r="D21" s="151"/>
      <c r="E21" s="151"/>
    </row>
    <row r="22" spans="1:5" ht="16.5" customHeight="1" x14ac:dyDescent="0.3">
      <c r="A22" s="126"/>
      <c r="B22" s="150" t="s">
        <v>22</v>
      </c>
      <c r="C22" s="151"/>
      <c r="D22" s="151"/>
      <c r="E22" s="151"/>
    </row>
    <row r="23" spans="1:5" ht="15.75" customHeight="1" x14ac:dyDescent="0.3">
      <c r="A23" s="125"/>
      <c r="B23" s="125"/>
      <c r="C23" s="125"/>
      <c r="D23" s="125"/>
      <c r="E23" s="125"/>
    </row>
    <row r="24" spans="1:5" ht="16.5" customHeight="1" x14ac:dyDescent="0.3">
      <c r="A24" s="121" t="s">
        <v>1</v>
      </c>
      <c r="B24" s="122" t="s">
        <v>23</v>
      </c>
    </row>
    <row r="25" spans="1:5" ht="16.5" customHeight="1" x14ac:dyDescent="0.3">
      <c r="A25" s="126" t="s">
        <v>4</v>
      </c>
      <c r="B25" s="123"/>
      <c r="C25" s="125"/>
      <c r="D25" s="125"/>
      <c r="E25" s="125"/>
    </row>
    <row r="26" spans="1:5" ht="16.5" customHeight="1" x14ac:dyDescent="0.3">
      <c r="A26" s="126" t="s">
        <v>6</v>
      </c>
      <c r="B26" s="127"/>
      <c r="C26" s="125"/>
      <c r="D26" s="125"/>
      <c r="E26" s="125"/>
    </row>
    <row r="27" spans="1:5" ht="16.5" customHeight="1" x14ac:dyDescent="0.3">
      <c r="A27" s="123" t="s">
        <v>8</v>
      </c>
      <c r="B27" s="127"/>
      <c r="C27" s="125"/>
      <c r="D27" s="125"/>
      <c r="E27" s="125"/>
    </row>
    <row r="28" spans="1:5" ht="16.5" customHeight="1" x14ac:dyDescent="0.3">
      <c r="A28" s="123" t="s">
        <v>10</v>
      </c>
      <c r="B28" s="128"/>
      <c r="C28" s="125"/>
      <c r="D28" s="125"/>
      <c r="E28" s="125"/>
    </row>
    <row r="29" spans="1:5" ht="15.75" customHeight="1" x14ac:dyDescent="0.3">
      <c r="A29" s="125"/>
      <c r="B29" s="125"/>
      <c r="C29" s="125"/>
      <c r="D29" s="125"/>
      <c r="E29" s="125"/>
    </row>
    <row r="30" spans="1:5" ht="16.5" customHeight="1" x14ac:dyDescent="0.3">
      <c r="A30" s="129" t="s">
        <v>11</v>
      </c>
      <c r="B30" s="130" t="s">
        <v>12</v>
      </c>
      <c r="C30" s="129" t="s">
        <v>13</v>
      </c>
      <c r="D30" s="129" t="s">
        <v>14</v>
      </c>
      <c r="E30" s="129" t="s">
        <v>15</v>
      </c>
    </row>
    <row r="31" spans="1:5" ht="16.5" customHeight="1" x14ac:dyDescent="0.3">
      <c r="A31" s="131">
        <v>1</v>
      </c>
      <c r="B31" s="132"/>
      <c r="C31" s="132"/>
      <c r="D31" s="133"/>
      <c r="E31" s="134"/>
    </row>
    <row r="32" spans="1:5" ht="16.5" customHeight="1" x14ac:dyDescent="0.3">
      <c r="A32" s="131">
        <v>2</v>
      </c>
      <c r="B32" s="132"/>
      <c r="C32" s="132"/>
      <c r="D32" s="133"/>
      <c r="E32" s="133"/>
    </row>
    <row r="33" spans="1:7" ht="16.5" customHeight="1" x14ac:dyDescent="0.3">
      <c r="A33" s="131">
        <v>3</v>
      </c>
      <c r="B33" s="132"/>
      <c r="C33" s="132"/>
      <c r="D33" s="133"/>
      <c r="E33" s="133"/>
    </row>
    <row r="34" spans="1:7" ht="16.5" customHeight="1" x14ac:dyDescent="0.3">
      <c r="A34" s="131">
        <v>4</v>
      </c>
      <c r="B34" s="132"/>
      <c r="C34" s="132"/>
      <c r="D34" s="133"/>
      <c r="E34" s="133"/>
    </row>
    <row r="35" spans="1:7" ht="16.5" customHeight="1" x14ac:dyDescent="0.3">
      <c r="A35" s="131">
        <v>5</v>
      </c>
      <c r="B35" s="132"/>
      <c r="C35" s="132"/>
      <c r="D35" s="133"/>
      <c r="E35" s="133"/>
    </row>
    <row r="36" spans="1:7" ht="16.5" customHeight="1" x14ac:dyDescent="0.3">
      <c r="A36" s="131">
        <v>6</v>
      </c>
      <c r="B36" s="135"/>
      <c r="C36" s="135"/>
      <c r="D36" s="136"/>
      <c r="E36" s="136"/>
    </row>
    <row r="37" spans="1:7" ht="16.5" customHeight="1" x14ac:dyDescent="0.3">
      <c r="A37" s="137" t="s">
        <v>16</v>
      </c>
      <c r="B37" s="138" t="e">
        <f>AVERAGE(B31:B36)</f>
        <v>#DIV/0!</v>
      </c>
      <c r="C37" s="139" t="e">
        <f>AVERAGE(C31:C36)</f>
        <v>#DIV/0!</v>
      </c>
      <c r="D37" s="140" t="e">
        <f>AVERAGE(D31:D36)</f>
        <v>#DIV/0!</v>
      </c>
      <c r="E37" s="140" t="e">
        <f>AVERAGE(E31:E36)</f>
        <v>#DIV/0!</v>
      </c>
    </row>
    <row r="38" spans="1:7" ht="16.5" customHeight="1" x14ac:dyDescent="0.3">
      <c r="A38" s="141" t="s">
        <v>17</v>
      </c>
      <c r="B38" s="142" t="e">
        <f>(STDEV(B31:B36)/B37)</f>
        <v>#DIV/0!</v>
      </c>
      <c r="C38" s="143"/>
      <c r="D38" s="143"/>
      <c r="E38" s="144"/>
    </row>
    <row r="39" spans="1:7" s="120" customFormat="1" ht="16.5" customHeight="1" x14ac:dyDescent="0.3">
      <c r="A39" s="145" t="s">
        <v>18</v>
      </c>
      <c r="B39" s="146">
        <f>COUNT(B31:B36)</f>
        <v>0</v>
      </c>
      <c r="C39" s="147"/>
      <c r="D39" s="148"/>
      <c r="E39" s="149"/>
    </row>
    <row r="40" spans="1:7" s="120" customFormat="1" ht="15.75" customHeight="1" x14ac:dyDescent="0.3">
      <c r="A40" s="125"/>
      <c r="B40" s="125"/>
      <c r="C40" s="125"/>
      <c r="D40" s="125"/>
      <c r="E40" s="125"/>
    </row>
    <row r="41" spans="1:7" s="120" customFormat="1" ht="16.5" customHeight="1" x14ac:dyDescent="0.3">
      <c r="A41" s="126" t="s">
        <v>19</v>
      </c>
      <c r="B41" s="150" t="s">
        <v>20</v>
      </c>
      <c r="C41" s="151"/>
      <c r="D41" s="151"/>
      <c r="E41" s="151"/>
    </row>
    <row r="42" spans="1:7" ht="16.5" customHeight="1" x14ac:dyDescent="0.3">
      <c r="A42" s="126"/>
      <c r="B42" s="150" t="s">
        <v>21</v>
      </c>
      <c r="C42" s="151"/>
      <c r="D42" s="151"/>
      <c r="E42" s="151"/>
    </row>
    <row r="43" spans="1:7" ht="16.5" customHeight="1" x14ac:dyDescent="0.3">
      <c r="A43" s="126"/>
      <c r="B43" s="150" t="s">
        <v>22</v>
      </c>
      <c r="C43" s="151"/>
      <c r="D43" s="151"/>
      <c r="E43" s="151"/>
    </row>
    <row r="44" spans="1:7" ht="14.25" customHeight="1" thickBot="1" x14ac:dyDescent="0.35">
      <c r="A44" s="152"/>
      <c r="B44" s="153"/>
      <c r="D44" s="154"/>
      <c r="F44" s="155"/>
      <c r="G44" s="155"/>
    </row>
    <row r="45" spans="1:7" ht="15" customHeight="1" x14ac:dyDescent="0.3">
      <c r="B45" s="480" t="s">
        <v>24</v>
      </c>
      <c r="C45" s="480"/>
      <c r="D45" s="156" t="s">
        <v>25</v>
      </c>
      <c r="E45" s="156" t="s">
        <v>26</v>
      </c>
    </row>
    <row r="46" spans="1:7" ht="15" customHeight="1" x14ac:dyDescent="0.3">
      <c r="A46" s="158" t="s">
        <v>27</v>
      </c>
      <c r="B46" s="159"/>
      <c r="C46" s="159"/>
      <c r="D46" s="159"/>
      <c r="E46" s="159"/>
    </row>
    <row r="47" spans="1:7" ht="15" customHeight="1" x14ac:dyDescent="0.3">
      <c r="A47" s="158" t="s">
        <v>28</v>
      </c>
      <c r="B47" s="160"/>
      <c r="C47" s="160"/>
      <c r="D47" s="160"/>
      <c r="E47" s="161"/>
    </row>
  </sheetData>
  <sheetProtection formatCells="0" formatColumns="0" formatRows="0" insertColumns="0" insertRows="0" insertHyperlinks="0" deleteColumns="0" deleteRows="0" sort="0" autoFilter="0" pivotTables="0"/>
  <mergeCells count="2">
    <mergeCell ref="A1:E1"/>
    <mergeCell ref="B45:C45"/>
  </mergeCells>
  <pageMargins left="0.7" right="0.7" top="0.75" bottom="0.75" header="0.3" footer="0.3"/>
  <pageSetup scale="5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0"/>
  <sheetViews>
    <sheetView view="pageBreakPreview" topLeftCell="A31" zoomScale="60" zoomScaleNormal="78" workbookViewId="0">
      <selection activeCell="H72" sqref="H72"/>
    </sheetView>
  </sheetViews>
  <sheetFormatPr defaultRowHeight="13.2" x14ac:dyDescent="0.25"/>
  <cols>
    <col min="1" max="1" width="55.6640625" customWidth="1"/>
    <col min="2" max="2" width="35.109375" customWidth="1"/>
    <col min="3" max="3" width="41.6640625" customWidth="1"/>
    <col min="4" max="4" width="22.88671875" customWidth="1"/>
    <col min="5" max="5" width="24.5546875" customWidth="1"/>
    <col min="6" max="6" width="25.109375" customWidth="1"/>
    <col min="7" max="7" width="34.33203125" customWidth="1"/>
    <col min="8" max="8" width="16.33203125" customWidth="1"/>
  </cols>
  <sheetData>
    <row r="1" spans="1:8" x14ac:dyDescent="0.25">
      <c r="A1" s="498" t="s">
        <v>29</v>
      </c>
      <c r="B1" s="498"/>
      <c r="C1" s="498"/>
      <c r="D1" s="498"/>
      <c r="E1" s="498"/>
      <c r="F1" s="498"/>
      <c r="G1" s="498"/>
      <c r="H1" s="498"/>
    </row>
    <row r="2" spans="1:8" x14ac:dyDescent="0.25">
      <c r="A2" s="498"/>
      <c r="B2" s="498"/>
      <c r="C2" s="498"/>
      <c r="D2" s="498"/>
      <c r="E2" s="498"/>
      <c r="F2" s="498"/>
      <c r="G2" s="498"/>
      <c r="H2" s="498"/>
    </row>
    <row r="3" spans="1:8" x14ac:dyDescent="0.25">
      <c r="A3" s="498"/>
      <c r="B3" s="498"/>
      <c r="C3" s="498"/>
      <c r="D3" s="498"/>
      <c r="E3" s="498"/>
      <c r="F3" s="498"/>
      <c r="G3" s="498"/>
      <c r="H3" s="498"/>
    </row>
    <row r="4" spans="1:8" x14ac:dyDescent="0.25">
      <c r="A4" s="498"/>
      <c r="B4" s="498"/>
      <c r="C4" s="498"/>
      <c r="D4" s="498"/>
      <c r="E4" s="498"/>
      <c r="F4" s="498"/>
      <c r="G4" s="498"/>
      <c r="H4" s="498"/>
    </row>
    <row r="5" spans="1:8" x14ac:dyDescent="0.25">
      <c r="A5" s="498"/>
      <c r="B5" s="498"/>
      <c r="C5" s="498"/>
      <c r="D5" s="498"/>
      <c r="E5" s="498"/>
      <c r="F5" s="498"/>
      <c r="G5" s="498"/>
      <c r="H5" s="498"/>
    </row>
    <row r="6" spans="1:8" x14ac:dyDescent="0.25">
      <c r="A6" s="498"/>
      <c r="B6" s="498"/>
      <c r="C6" s="498"/>
      <c r="D6" s="498"/>
      <c r="E6" s="498"/>
      <c r="F6" s="498"/>
      <c r="G6" s="498"/>
      <c r="H6" s="498"/>
    </row>
    <row r="7" spans="1:8" x14ac:dyDescent="0.25">
      <c r="A7" s="498"/>
      <c r="B7" s="498"/>
      <c r="C7" s="498"/>
      <c r="D7" s="498"/>
      <c r="E7" s="498"/>
      <c r="F7" s="498"/>
      <c r="G7" s="498"/>
      <c r="H7" s="498"/>
    </row>
    <row r="8" spans="1:8" x14ac:dyDescent="0.25">
      <c r="A8" s="499" t="s">
        <v>30</v>
      </c>
      <c r="B8" s="499"/>
      <c r="C8" s="499"/>
      <c r="D8" s="499"/>
      <c r="E8" s="499"/>
      <c r="F8" s="499"/>
      <c r="G8" s="499"/>
      <c r="H8" s="499"/>
    </row>
    <row r="9" spans="1:8" x14ac:dyDescent="0.25">
      <c r="A9" s="499"/>
      <c r="B9" s="499"/>
      <c r="C9" s="499"/>
      <c r="D9" s="499"/>
      <c r="E9" s="499"/>
      <c r="F9" s="499"/>
      <c r="G9" s="499"/>
      <c r="H9" s="499"/>
    </row>
    <row r="10" spans="1:8" x14ac:dyDescent="0.25">
      <c r="A10" s="499"/>
      <c r="B10" s="499"/>
      <c r="C10" s="499"/>
      <c r="D10" s="499"/>
      <c r="E10" s="499"/>
      <c r="F10" s="499"/>
      <c r="G10" s="499"/>
      <c r="H10" s="499"/>
    </row>
    <row r="11" spans="1:8" x14ac:dyDescent="0.25">
      <c r="A11" s="499"/>
      <c r="B11" s="499"/>
      <c r="C11" s="499"/>
      <c r="D11" s="499"/>
      <c r="E11" s="499"/>
      <c r="F11" s="499"/>
      <c r="G11" s="499"/>
      <c r="H11" s="499"/>
    </row>
    <row r="12" spans="1:8" x14ac:dyDescent="0.25">
      <c r="A12" s="499"/>
      <c r="B12" s="499"/>
      <c r="C12" s="499"/>
      <c r="D12" s="499"/>
      <c r="E12" s="499"/>
      <c r="F12" s="499"/>
      <c r="G12" s="499"/>
      <c r="H12" s="499"/>
    </row>
    <row r="13" spans="1:8" x14ac:dyDescent="0.25">
      <c r="A13" s="499"/>
      <c r="B13" s="499"/>
      <c r="C13" s="499"/>
      <c r="D13" s="499"/>
      <c r="E13" s="499"/>
      <c r="F13" s="499"/>
      <c r="G13" s="499"/>
      <c r="H13" s="499"/>
    </row>
    <row r="14" spans="1:8" x14ac:dyDescent="0.25">
      <c r="A14" s="499"/>
      <c r="B14" s="499"/>
      <c r="C14" s="499"/>
      <c r="D14" s="499"/>
      <c r="E14" s="499"/>
      <c r="F14" s="499"/>
      <c r="G14" s="499"/>
      <c r="H14" s="499"/>
    </row>
    <row r="15" spans="1:8" ht="19.5" customHeight="1" x14ac:dyDescent="0.35">
      <c r="A15" s="1"/>
      <c r="B15" s="1"/>
      <c r="C15" s="1"/>
      <c r="D15" s="1"/>
      <c r="E15" s="1"/>
      <c r="F15" s="1"/>
      <c r="G15" s="1"/>
      <c r="H15" s="1"/>
    </row>
    <row r="16" spans="1:8" ht="19.5" customHeight="1" x14ac:dyDescent="0.35">
      <c r="A16" s="500" t="s">
        <v>31</v>
      </c>
      <c r="B16" s="501"/>
      <c r="C16" s="501"/>
      <c r="D16" s="501"/>
      <c r="E16" s="501"/>
      <c r="F16" s="501"/>
      <c r="G16" s="501"/>
      <c r="H16" s="502"/>
    </row>
    <row r="17" spans="1:8" ht="18.75" customHeight="1" x14ac:dyDescent="0.35">
      <c r="A17" s="2" t="s">
        <v>32</v>
      </c>
      <c r="B17" s="2"/>
      <c r="C17" s="1"/>
      <c r="D17" s="1"/>
      <c r="E17" s="1"/>
      <c r="F17" s="1"/>
      <c r="G17" s="1"/>
      <c r="H17" s="1"/>
    </row>
    <row r="18" spans="1:8" ht="26.25" customHeight="1" x14ac:dyDescent="0.45">
      <c r="A18" s="3" t="s">
        <v>33</v>
      </c>
      <c r="B18" s="503" t="s">
        <v>5</v>
      </c>
      <c r="C18" s="503"/>
      <c r="D18" s="503"/>
      <c r="E18" s="503"/>
      <c r="F18" s="1"/>
      <c r="G18" s="1"/>
      <c r="H18" s="1"/>
    </row>
    <row r="19" spans="1:8" ht="26.25" customHeight="1" x14ac:dyDescent="0.5">
      <c r="A19" s="3" t="s">
        <v>34</v>
      </c>
      <c r="B19" s="4" t="s">
        <v>7</v>
      </c>
      <c r="C19" s="1">
        <v>8</v>
      </c>
      <c r="D19" s="1"/>
      <c r="E19" s="1"/>
      <c r="F19" s="1"/>
      <c r="G19" s="1"/>
      <c r="H19" s="1"/>
    </row>
    <row r="20" spans="1:8" ht="26.25" customHeight="1" x14ac:dyDescent="0.5">
      <c r="A20" s="3" t="s">
        <v>35</v>
      </c>
      <c r="B20" s="4" t="s">
        <v>9</v>
      </c>
      <c r="C20" s="1"/>
      <c r="D20" s="1"/>
      <c r="E20" s="1"/>
      <c r="F20" s="1"/>
      <c r="G20" s="1"/>
      <c r="H20" s="1"/>
    </row>
    <row r="21" spans="1:8" ht="26.25" customHeight="1" x14ac:dyDescent="0.5">
      <c r="A21" s="3" t="s">
        <v>36</v>
      </c>
      <c r="B21" s="504" t="s">
        <v>153</v>
      </c>
      <c r="C21" s="504"/>
      <c r="D21" s="504"/>
      <c r="E21" s="504"/>
      <c r="F21" s="504"/>
      <c r="G21" s="504"/>
      <c r="H21" s="504"/>
    </row>
    <row r="22" spans="1:8" ht="26.25" customHeight="1" x14ac:dyDescent="0.5">
      <c r="A22" s="3" t="s">
        <v>37</v>
      </c>
      <c r="B22" s="5">
        <v>42551</v>
      </c>
      <c r="C22" s="1"/>
      <c r="D22" s="1"/>
      <c r="E22" s="1"/>
      <c r="F22" s="1"/>
      <c r="G22" s="1"/>
      <c r="H22" s="1"/>
    </row>
    <row r="23" spans="1:8" ht="26.25" customHeight="1" x14ac:dyDescent="0.5">
      <c r="A23" s="3" t="s">
        <v>38</v>
      </c>
      <c r="B23" s="5">
        <v>42583</v>
      </c>
      <c r="C23" s="1"/>
      <c r="D23" s="1"/>
      <c r="E23" s="1"/>
      <c r="F23" s="1"/>
      <c r="G23" s="1"/>
      <c r="H23" s="1"/>
    </row>
    <row r="24" spans="1:8" ht="18.75" customHeight="1" x14ac:dyDescent="0.35">
      <c r="A24" s="3"/>
      <c r="B24" s="6"/>
      <c r="C24" s="1"/>
      <c r="D24" s="1"/>
      <c r="E24" s="1"/>
      <c r="F24" s="1"/>
      <c r="G24" s="1"/>
      <c r="H24" s="1"/>
    </row>
    <row r="25" spans="1:8" ht="18.75" customHeight="1" x14ac:dyDescent="0.35">
      <c r="A25" s="7" t="s">
        <v>1</v>
      </c>
      <c r="B25" s="6"/>
      <c r="C25" s="1"/>
      <c r="D25" s="1"/>
      <c r="E25" s="1"/>
      <c r="F25" s="1"/>
      <c r="G25" s="1"/>
      <c r="H25" s="1"/>
    </row>
    <row r="26" spans="1:8" ht="26.25" customHeight="1" x14ac:dyDescent="0.45">
      <c r="A26" s="8" t="s">
        <v>4</v>
      </c>
      <c r="B26" s="503" t="s">
        <v>127</v>
      </c>
      <c r="C26" s="503"/>
      <c r="D26" s="1"/>
      <c r="E26" s="1"/>
      <c r="F26" s="1"/>
      <c r="G26" s="1"/>
      <c r="H26" s="1"/>
    </row>
    <row r="27" spans="1:8" ht="26.25" customHeight="1" x14ac:dyDescent="0.5">
      <c r="A27" s="9" t="s">
        <v>39</v>
      </c>
      <c r="B27" s="504" t="s">
        <v>144</v>
      </c>
      <c r="C27" s="504"/>
      <c r="D27" s="1"/>
      <c r="E27" s="1"/>
      <c r="F27" s="1"/>
      <c r="G27" s="1"/>
      <c r="H27" s="1"/>
    </row>
    <row r="28" spans="1:8" ht="27" customHeight="1" x14ac:dyDescent="0.45">
      <c r="A28" s="9" t="s">
        <v>6</v>
      </c>
      <c r="B28" s="10">
        <v>99.7</v>
      </c>
      <c r="C28" s="1"/>
      <c r="D28" s="1"/>
      <c r="E28" s="1"/>
      <c r="F28" s="1"/>
      <c r="G28" s="1"/>
      <c r="H28" s="1"/>
    </row>
    <row r="29" spans="1:8" ht="27" customHeight="1" x14ac:dyDescent="0.5">
      <c r="A29" s="9" t="s">
        <v>40</v>
      </c>
      <c r="B29" s="11"/>
      <c r="C29" s="505" t="s">
        <v>41</v>
      </c>
      <c r="D29" s="506"/>
      <c r="E29" s="506"/>
      <c r="F29" s="506"/>
      <c r="G29" s="506"/>
      <c r="H29" s="507"/>
    </row>
    <row r="30" spans="1:8" ht="19.5" customHeight="1" x14ac:dyDescent="0.35">
      <c r="A30" s="9" t="s">
        <v>42</v>
      </c>
      <c r="B30" s="12">
        <f>B28-B29</f>
        <v>99.7</v>
      </c>
      <c r="C30" s="13"/>
      <c r="D30" s="13"/>
      <c r="E30" s="13"/>
      <c r="F30" s="13"/>
      <c r="G30" s="13"/>
      <c r="H30" s="14"/>
    </row>
    <row r="31" spans="1:8" ht="27" customHeight="1" x14ac:dyDescent="0.45">
      <c r="A31" s="9" t="s">
        <v>43</v>
      </c>
      <c r="B31" s="15">
        <v>1</v>
      </c>
      <c r="C31" s="508" t="s">
        <v>44</v>
      </c>
      <c r="D31" s="509"/>
      <c r="E31" s="509"/>
      <c r="F31" s="509"/>
      <c r="G31" s="509"/>
      <c r="H31" s="510"/>
    </row>
    <row r="32" spans="1:8" ht="27" customHeight="1" x14ac:dyDescent="0.45">
      <c r="A32" s="9" t="s">
        <v>45</v>
      </c>
      <c r="B32" s="15">
        <v>1</v>
      </c>
      <c r="C32" s="508" t="s">
        <v>46</v>
      </c>
      <c r="D32" s="509"/>
      <c r="E32" s="509"/>
      <c r="F32" s="509"/>
      <c r="G32" s="509"/>
      <c r="H32" s="510"/>
    </row>
    <row r="33" spans="1:8" ht="18.75" customHeight="1" x14ac:dyDescent="0.35">
      <c r="A33" s="9"/>
      <c r="B33" s="16"/>
      <c r="C33" s="17"/>
      <c r="D33" s="17"/>
      <c r="E33" s="17"/>
      <c r="F33" s="17"/>
      <c r="G33" s="17"/>
      <c r="H33" s="17"/>
    </row>
    <row r="34" spans="1:8" ht="18.75" customHeight="1" x14ac:dyDescent="0.35">
      <c r="A34" s="9" t="s">
        <v>47</v>
      </c>
      <c r="B34" s="18">
        <f>B31/B32</f>
        <v>1</v>
      </c>
      <c r="C34" s="1" t="s">
        <v>48</v>
      </c>
      <c r="D34" s="1"/>
      <c r="E34" s="1"/>
      <c r="F34" s="1"/>
      <c r="G34" s="1"/>
      <c r="H34" s="19"/>
    </row>
    <row r="35" spans="1:8" ht="19.5" customHeight="1" x14ac:dyDescent="0.35">
      <c r="A35" s="9"/>
      <c r="B35" s="12"/>
      <c r="C35" s="19"/>
      <c r="D35" s="19"/>
      <c r="E35" s="19"/>
      <c r="F35" s="19"/>
      <c r="G35" s="1"/>
      <c r="H35" s="19"/>
    </row>
    <row r="36" spans="1:8" ht="27" customHeight="1" x14ac:dyDescent="0.45">
      <c r="A36" s="20" t="s">
        <v>49</v>
      </c>
      <c r="B36" s="21">
        <v>5</v>
      </c>
      <c r="C36" s="1"/>
      <c r="D36" s="511" t="s">
        <v>50</v>
      </c>
      <c r="E36" s="512"/>
      <c r="F36" s="511" t="s">
        <v>51</v>
      </c>
      <c r="G36" s="513"/>
      <c r="H36" s="19"/>
    </row>
    <row r="37" spans="1:8" ht="26.25" customHeight="1" x14ac:dyDescent="0.45">
      <c r="A37" s="22" t="s">
        <v>52</v>
      </c>
      <c r="B37" s="23">
        <v>1</v>
      </c>
      <c r="C37" s="24" t="s">
        <v>53</v>
      </c>
      <c r="D37" s="25" t="s">
        <v>54</v>
      </c>
      <c r="E37" s="26" t="s">
        <v>55</v>
      </c>
      <c r="F37" s="25" t="s">
        <v>54</v>
      </c>
      <c r="G37" s="27" t="s">
        <v>55</v>
      </c>
      <c r="H37" s="19"/>
    </row>
    <row r="38" spans="1:8" ht="26.25" customHeight="1" x14ac:dyDescent="0.45">
      <c r="A38" s="22" t="s">
        <v>56</v>
      </c>
      <c r="B38" s="23">
        <v>1</v>
      </c>
      <c r="C38" s="28">
        <v>1</v>
      </c>
      <c r="D38" s="29">
        <v>10117642</v>
      </c>
      <c r="E38" s="30">
        <f>IF(ISBLANK(D38),"-",$D$48/$D$45*D38)</f>
        <v>9524248.0138679761</v>
      </c>
      <c r="F38" s="29">
        <v>12214254</v>
      </c>
      <c r="G38" s="31">
        <f>IF(ISBLANK(F38),"-",$D$48/$F$45*F38)</f>
        <v>9474870.0858957376</v>
      </c>
      <c r="H38" s="19"/>
    </row>
    <row r="39" spans="1:8" ht="26.25" customHeight="1" x14ac:dyDescent="0.45">
      <c r="A39" s="22" t="s">
        <v>57</v>
      </c>
      <c r="B39" s="23">
        <v>1</v>
      </c>
      <c r="C39" s="32">
        <v>2</v>
      </c>
      <c r="D39" s="33">
        <v>10118366</v>
      </c>
      <c r="E39" s="34">
        <f>IF(ISBLANK(D39),"-",$D$48/$D$45*D39)</f>
        <v>9524929.5516770873</v>
      </c>
      <c r="F39" s="33">
        <v>12209804</v>
      </c>
      <c r="G39" s="35">
        <f>IF(ISBLANK(F39),"-",$D$48/$F$45*F39)</f>
        <v>9471418.1213400457</v>
      </c>
      <c r="H39" s="19"/>
    </row>
    <row r="40" spans="1:8" ht="26.25" customHeight="1" x14ac:dyDescent="0.45">
      <c r="A40" s="22" t="s">
        <v>58</v>
      </c>
      <c r="B40" s="23">
        <v>1</v>
      </c>
      <c r="C40" s="32">
        <v>3</v>
      </c>
      <c r="D40" s="33">
        <v>10153819</v>
      </c>
      <c r="E40" s="34">
        <f>IF(ISBLANK(D40),"-",$D$48/$D$45*D40)</f>
        <v>9558303.2532604858</v>
      </c>
      <c r="F40" s="33">
        <v>12270899</v>
      </c>
      <c r="G40" s="35">
        <f>IF(ISBLANK(F40),"-",$D$48/$F$45*F40)</f>
        <v>9518810.8796614129</v>
      </c>
      <c r="H40" s="1"/>
    </row>
    <row r="41" spans="1:8" ht="26.25" customHeight="1" x14ac:dyDescent="0.45">
      <c r="A41" s="22" t="s">
        <v>59</v>
      </c>
      <c r="B41" s="23">
        <v>1</v>
      </c>
      <c r="C41" s="36">
        <v>4</v>
      </c>
      <c r="D41" s="37"/>
      <c r="E41" s="38" t="str">
        <f>IF(ISBLANK(D41),"-",$D$48/$D$45*D41)</f>
        <v>-</v>
      </c>
      <c r="F41" s="37"/>
      <c r="G41" s="39" t="str">
        <f>IF(ISBLANK(F41),"-",$D$48/$F$45*F41)</f>
        <v>-</v>
      </c>
      <c r="H41" s="1"/>
    </row>
    <row r="42" spans="1:8" ht="27" customHeight="1" x14ac:dyDescent="0.45">
      <c r="A42" s="22" t="s">
        <v>60</v>
      </c>
      <c r="B42" s="23">
        <v>1</v>
      </c>
      <c r="C42" s="40" t="s">
        <v>61</v>
      </c>
      <c r="D42" s="41">
        <f>AVERAGE(D38:D41)</f>
        <v>10129942.333333334</v>
      </c>
      <c r="E42" s="42">
        <f>AVERAGE(E38:E41)</f>
        <v>9535826.9396018498</v>
      </c>
      <c r="F42" s="41">
        <f>AVERAGE(F38:F41)</f>
        <v>12231652.333333334</v>
      </c>
      <c r="G42" s="43">
        <f>AVERAGE(G38:G41)</f>
        <v>9488366.3622990642</v>
      </c>
      <c r="H42" s="44"/>
    </row>
    <row r="43" spans="1:8" ht="26.25" customHeight="1" x14ac:dyDescent="0.45">
      <c r="A43" s="22" t="s">
        <v>62</v>
      </c>
      <c r="B43" s="23">
        <v>1</v>
      </c>
      <c r="C43" s="45" t="s">
        <v>63</v>
      </c>
      <c r="D43" s="46">
        <v>21.31</v>
      </c>
      <c r="E43" s="47"/>
      <c r="F43" s="46">
        <v>25.86</v>
      </c>
      <c r="G43" s="1"/>
      <c r="H43" s="44"/>
    </row>
    <row r="44" spans="1:8" ht="26.25" customHeight="1" x14ac:dyDescent="0.45">
      <c r="A44" s="22" t="s">
        <v>64</v>
      </c>
      <c r="B44" s="23">
        <v>1</v>
      </c>
      <c r="C44" s="48" t="s">
        <v>65</v>
      </c>
      <c r="D44" s="49">
        <f>D43*$B$34</f>
        <v>21.31</v>
      </c>
      <c r="E44" s="50"/>
      <c r="F44" s="49">
        <f>F43*$B$34</f>
        <v>25.86</v>
      </c>
      <c r="G44" s="1"/>
      <c r="H44" s="44"/>
    </row>
    <row r="45" spans="1:8" ht="19.5" customHeight="1" x14ac:dyDescent="0.35">
      <c r="A45" s="22" t="s">
        <v>66</v>
      </c>
      <c r="B45" s="51">
        <f>(B44/B43)*(B42/B41)*(B40/B39)*(B38/B37)*B36</f>
        <v>5</v>
      </c>
      <c r="C45" s="48" t="s">
        <v>67</v>
      </c>
      <c r="D45" s="52">
        <f>D44*$B$30/100</f>
        <v>21.24607</v>
      </c>
      <c r="E45" s="53"/>
      <c r="F45" s="52">
        <f>F44*$B$30/100</f>
        <v>25.782420000000002</v>
      </c>
      <c r="G45" s="1"/>
      <c r="H45" s="44"/>
    </row>
    <row r="46" spans="1:8" ht="19.5" customHeight="1" x14ac:dyDescent="0.35">
      <c r="A46" s="493" t="s">
        <v>68</v>
      </c>
      <c r="B46" s="494"/>
      <c r="C46" s="48" t="s">
        <v>69</v>
      </c>
      <c r="D46" s="49">
        <f>D45/$B$45</f>
        <v>4.2492140000000003</v>
      </c>
      <c r="E46" s="53"/>
      <c r="F46" s="54">
        <f>F45/$B$45</f>
        <v>5.1564840000000007</v>
      </c>
      <c r="G46" s="1"/>
      <c r="H46" s="44"/>
    </row>
    <row r="47" spans="1:8" ht="27" customHeight="1" x14ac:dyDescent="0.45">
      <c r="A47" s="495"/>
      <c r="B47" s="496"/>
      <c r="C47" s="55" t="s">
        <v>70</v>
      </c>
      <c r="D47" s="56">
        <v>4</v>
      </c>
      <c r="E47" s="1"/>
      <c r="F47" s="57"/>
      <c r="G47" s="1"/>
      <c r="H47" s="44"/>
    </row>
    <row r="48" spans="1:8" ht="18.75" customHeight="1" x14ac:dyDescent="0.35">
      <c r="A48" s="1"/>
      <c r="B48" s="1"/>
      <c r="C48" s="58" t="s">
        <v>71</v>
      </c>
      <c r="D48" s="49">
        <f>D47*$B$45</f>
        <v>20</v>
      </c>
      <c r="E48" s="1"/>
      <c r="F48" s="57"/>
      <c r="G48" s="1"/>
      <c r="H48" s="44"/>
    </row>
    <row r="49" spans="1:8" ht="19.5" customHeight="1" x14ac:dyDescent="0.35">
      <c r="A49" s="1"/>
      <c r="B49" s="1"/>
      <c r="C49" s="59" t="s">
        <v>72</v>
      </c>
      <c r="D49" s="60">
        <f>D48/B34</f>
        <v>20</v>
      </c>
      <c r="E49" s="1"/>
      <c r="F49" s="57"/>
      <c r="G49" s="1"/>
      <c r="H49" s="44"/>
    </row>
    <row r="50" spans="1:8" ht="18.75" customHeight="1" x14ac:dyDescent="0.35">
      <c r="A50" s="1"/>
      <c r="B50" s="1"/>
      <c r="C50" s="20" t="s">
        <v>73</v>
      </c>
      <c r="D50" s="61">
        <f>AVERAGE(E38:E41,G38:G41)</f>
        <v>9512096.650950456</v>
      </c>
      <c r="E50" s="1"/>
      <c r="F50" s="62"/>
      <c r="G50" s="1"/>
      <c r="H50" s="44"/>
    </row>
    <row r="51" spans="1:8" ht="18.75" customHeight="1" x14ac:dyDescent="0.35">
      <c r="A51" s="1"/>
      <c r="B51" s="1"/>
      <c r="C51" s="55" t="s">
        <v>74</v>
      </c>
      <c r="D51" s="63">
        <f>STDEV(E38:E41,G38:G41)/D50</f>
        <v>3.4971982284568337E-3</v>
      </c>
      <c r="E51" s="1"/>
      <c r="F51" s="62"/>
      <c r="G51" s="1"/>
      <c r="H51" s="44"/>
    </row>
    <row r="52" spans="1:8" ht="19.5" customHeight="1" x14ac:dyDescent="0.35">
      <c r="A52" s="1"/>
      <c r="B52" s="1"/>
      <c r="C52" s="64" t="s">
        <v>18</v>
      </c>
      <c r="D52" s="65">
        <f>COUNT(E38:E41,G38:G41)</f>
        <v>6</v>
      </c>
      <c r="E52" s="1"/>
      <c r="F52" s="62"/>
      <c r="G52" s="1"/>
      <c r="H52" s="1"/>
    </row>
    <row r="53" spans="1:8" ht="18.75" customHeight="1" x14ac:dyDescent="0.35">
      <c r="A53" s="1"/>
      <c r="B53" s="1"/>
      <c r="C53" s="1"/>
      <c r="D53" s="1"/>
      <c r="E53" s="1"/>
      <c r="F53" s="1"/>
      <c r="G53" s="1"/>
      <c r="H53" s="1"/>
    </row>
    <row r="54" spans="1:8" ht="18.75" customHeight="1" x14ac:dyDescent="0.35">
      <c r="A54" s="2" t="s">
        <v>1</v>
      </c>
      <c r="B54" s="66" t="s">
        <v>75</v>
      </c>
      <c r="C54" s="1"/>
      <c r="D54" s="1"/>
      <c r="E54" s="1"/>
      <c r="F54" s="1"/>
      <c r="G54" s="1"/>
      <c r="H54" s="1"/>
    </row>
    <row r="55" spans="1:8" ht="18.75" customHeight="1" x14ac:dyDescent="0.35">
      <c r="A55" s="1" t="s">
        <v>76</v>
      </c>
      <c r="B55" s="67" t="str">
        <f>B21</f>
        <v>Each vial contains Artesunate 60 mg</v>
      </c>
      <c r="C55" s="1"/>
      <c r="D55" s="1"/>
      <c r="E55" s="1"/>
      <c r="F55" s="1"/>
      <c r="G55" s="1"/>
      <c r="H55" s="1"/>
    </row>
    <row r="56" spans="1:8" ht="26.25" customHeight="1" x14ac:dyDescent="0.45">
      <c r="A56" s="68" t="s">
        <v>77</v>
      </c>
      <c r="B56" s="69">
        <v>60</v>
      </c>
      <c r="C56" s="1" t="str">
        <f>B20</f>
        <v>Artesunate 60 mg</v>
      </c>
      <c r="D56" s="1"/>
      <c r="E56" s="1"/>
      <c r="F56" s="1"/>
      <c r="G56" s="1"/>
      <c r="H56" s="70"/>
    </row>
    <row r="57" spans="1:8" ht="18.75" customHeight="1" x14ac:dyDescent="0.35">
      <c r="A57" s="67" t="s">
        <v>78</v>
      </c>
      <c r="B57" s="118">
        <f>vials!D43</f>
        <v>58.092000000000553</v>
      </c>
      <c r="C57" s="1"/>
      <c r="D57" s="1"/>
      <c r="E57" s="1"/>
      <c r="F57" s="1"/>
      <c r="G57" s="1"/>
      <c r="H57" s="70"/>
    </row>
    <row r="58" spans="1:8" ht="19.5" customHeight="1" x14ac:dyDescent="0.35">
      <c r="A58" s="1"/>
      <c r="B58" s="1"/>
      <c r="C58" s="1"/>
      <c r="D58" s="1"/>
      <c r="E58" s="1"/>
      <c r="F58" s="1"/>
      <c r="G58" s="1"/>
      <c r="H58" s="70"/>
    </row>
    <row r="59" spans="1:8" ht="27" customHeight="1" x14ac:dyDescent="0.45">
      <c r="A59" s="20" t="s">
        <v>79</v>
      </c>
      <c r="B59" s="21">
        <v>10</v>
      </c>
      <c r="C59" s="1"/>
      <c r="D59" s="71" t="s">
        <v>80</v>
      </c>
      <c r="E59" s="72" t="s">
        <v>53</v>
      </c>
      <c r="F59" s="72" t="s">
        <v>54</v>
      </c>
      <c r="G59" s="72" t="s">
        <v>81</v>
      </c>
      <c r="H59" s="24" t="s">
        <v>82</v>
      </c>
    </row>
    <row r="60" spans="1:8" ht="26.25" customHeight="1" x14ac:dyDescent="0.45">
      <c r="A60" s="22" t="s">
        <v>83</v>
      </c>
      <c r="B60" s="23">
        <v>1</v>
      </c>
      <c r="C60" s="486" t="s">
        <v>84</v>
      </c>
      <c r="D60" s="489">
        <v>30.22</v>
      </c>
      <c r="E60" s="73">
        <v>1</v>
      </c>
      <c r="F60" s="74"/>
      <c r="G60" s="75" t="str">
        <f>IF(ISBLANK(F60),"-",(F60/$D$50*$D$47*$B$68)*($B$57/$D$60))</f>
        <v>-</v>
      </c>
      <c r="H60" s="76" t="str">
        <f t="shared" ref="H60:H71" si="0">IF(ISBLANK(F60),"-",G60/$B$56)</f>
        <v>-</v>
      </c>
    </row>
    <row r="61" spans="1:8" ht="26.25" customHeight="1" x14ac:dyDescent="0.45">
      <c r="A61" s="22" t="s">
        <v>85</v>
      </c>
      <c r="B61" s="23">
        <v>1</v>
      </c>
      <c r="C61" s="487"/>
      <c r="D61" s="490"/>
      <c r="E61" s="77">
        <v>2</v>
      </c>
      <c r="F61" s="33">
        <v>6962511</v>
      </c>
      <c r="G61" s="78">
        <f>IF(ISBLANK(F61),"-",(F61/$D$50*$D$47*$B$68)*($B$57/$D$60))</f>
        <v>56.282256345712042</v>
      </c>
      <c r="H61" s="79">
        <f t="shared" si="0"/>
        <v>0.93803760576186734</v>
      </c>
    </row>
    <row r="62" spans="1:8" ht="26.25" customHeight="1" x14ac:dyDescent="0.45">
      <c r="A62" s="22" t="s">
        <v>86</v>
      </c>
      <c r="B62" s="23">
        <v>1</v>
      </c>
      <c r="C62" s="487"/>
      <c r="D62" s="490"/>
      <c r="E62" s="77">
        <v>3</v>
      </c>
      <c r="F62" s="33">
        <v>7003120</v>
      </c>
      <c r="G62" s="78">
        <f>IF(ISBLANK(F62),"-",(F62/$D$50*$D$47*$B$68)*($B$57/$D$60))</f>
        <v>56.610523855514622</v>
      </c>
      <c r="H62" s="79">
        <f t="shared" si="0"/>
        <v>0.94350873092524368</v>
      </c>
    </row>
    <row r="63" spans="1:8" ht="27" customHeight="1" x14ac:dyDescent="0.45">
      <c r="A63" s="22" t="s">
        <v>87</v>
      </c>
      <c r="B63" s="23">
        <v>1</v>
      </c>
      <c r="C63" s="488"/>
      <c r="D63" s="491"/>
      <c r="E63" s="80">
        <v>4</v>
      </c>
      <c r="F63" s="81"/>
      <c r="G63" s="78" t="str">
        <f>IF(ISBLANK(F63),"-",(F63/$D$50*$D$47*$B$68)*($B$57/$D$60))</f>
        <v>-</v>
      </c>
      <c r="H63" s="79" t="str">
        <f t="shared" si="0"/>
        <v>-</v>
      </c>
    </row>
    <row r="64" spans="1:8" ht="26.25" customHeight="1" x14ac:dyDescent="0.45">
      <c r="A64" s="22" t="s">
        <v>88</v>
      </c>
      <c r="B64" s="23">
        <v>1</v>
      </c>
      <c r="C64" s="486" t="s">
        <v>89</v>
      </c>
      <c r="D64" s="489">
        <v>30.13</v>
      </c>
      <c r="E64" s="73">
        <v>1</v>
      </c>
      <c r="F64" s="74"/>
      <c r="G64" s="82" t="str">
        <f>IF(ISBLANK(F64),"-",(F64/$D$50*$D$47*$B$68)*($B$57/$D$64))</f>
        <v>-</v>
      </c>
      <c r="H64" s="83" t="str">
        <f t="shared" si="0"/>
        <v>-</v>
      </c>
    </row>
    <row r="65" spans="1:8" ht="26.25" customHeight="1" x14ac:dyDescent="0.45">
      <c r="A65" s="22" t="s">
        <v>90</v>
      </c>
      <c r="B65" s="23">
        <v>1</v>
      </c>
      <c r="C65" s="487"/>
      <c r="D65" s="490"/>
      <c r="E65" s="77">
        <v>2</v>
      </c>
      <c r="F65" s="33">
        <v>6815050</v>
      </c>
      <c r="G65" s="84">
        <f>IF(ISBLANK(F65),"-",(F65/$D$50*$D$47*$B$68)*($B$57/$D$64))</f>
        <v>55.254796069037674</v>
      </c>
      <c r="H65" s="85">
        <f t="shared" si="0"/>
        <v>0.92091326781729455</v>
      </c>
    </row>
    <row r="66" spans="1:8" ht="26.25" customHeight="1" x14ac:dyDescent="0.45">
      <c r="A66" s="22" t="s">
        <v>91</v>
      </c>
      <c r="B66" s="23">
        <v>1</v>
      </c>
      <c r="C66" s="487"/>
      <c r="D66" s="490"/>
      <c r="E66" s="77">
        <v>3</v>
      </c>
      <c r="F66" s="33">
        <v>6816277</v>
      </c>
      <c r="G66" s="84">
        <f>IF(ISBLANK(F66),"-",(F66/$D$50*$D$47*$B$68)*($B$57/$D$64))</f>
        <v>55.264744291688523</v>
      </c>
      <c r="H66" s="85">
        <f t="shared" si="0"/>
        <v>0.92107907152814206</v>
      </c>
    </row>
    <row r="67" spans="1:8" ht="27" customHeight="1" x14ac:dyDescent="0.45">
      <c r="A67" s="22" t="s">
        <v>92</v>
      </c>
      <c r="B67" s="23">
        <v>1</v>
      </c>
      <c r="C67" s="488"/>
      <c r="D67" s="491"/>
      <c r="E67" s="80">
        <v>4</v>
      </c>
      <c r="F67" s="81"/>
      <c r="G67" s="86" t="str">
        <f>IF(ISBLANK(F67),"-",(F67/$D$50*$D$47*$B$68)*($B$57/$D$64))</f>
        <v>-</v>
      </c>
      <c r="H67" s="87" t="str">
        <f t="shared" si="0"/>
        <v>-</v>
      </c>
    </row>
    <row r="68" spans="1:8" ht="26.25" customHeight="1" x14ac:dyDescent="0.45">
      <c r="A68" s="22" t="s">
        <v>93</v>
      </c>
      <c r="B68" s="88">
        <f>(B67/B66)*(B65/B64)*(B63/B62)*(B61/B60)*B59</f>
        <v>10</v>
      </c>
      <c r="C68" s="486" t="s">
        <v>94</v>
      </c>
      <c r="D68" s="489">
        <v>28.51</v>
      </c>
      <c r="E68" s="73">
        <v>1</v>
      </c>
      <c r="F68" s="74">
        <v>6318479</v>
      </c>
      <c r="G68" s="82">
        <f>IF(ISBLANK(F68),"-",(F68/$D$50*$D$47*$B$68)*($B$57/$D$68))</f>
        <v>54.139643873663999</v>
      </c>
      <c r="H68" s="79">
        <f t="shared" si="0"/>
        <v>0.90232739789439997</v>
      </c>
    </row>
    <row r="69" spans="1:8" ht="27" customHeight="1" x14ac:dyDescent="0.5">
      <c r="A69" s="64" t="s">
        <v>95</v>
      </c>
      <c r="B69" s="89">
        <f>(D47*B68)/B56*B57</f>
        <v>38.728000000000364</v>
      </c>
      <c r="C69" s="487"/>
      <c r="D69" s="490"/>
      <c r="E69" s="77">
        <v>2</v>
      </c>
      <c r="F69" s="33">
        <v>6319837</v>
      </c>
      <c r="G69" s="84">
        <f>IF(ISBLANK(F69),"-",(F69/$D$50*$D$47*$B$68)*($B$57/$D$68))</f>
        <v>54.151279844343087</v>
      </c>
      <c r="H69" s="79">
        <f t="shared" si="0"/>
        <v>0.9025213307390515</v>
      </c>
    </row>
    <row r="70" spans="1:8" ht="26.25" customHeight="1" x14ac:dyDescent="0.45">
      <c r="A70" s="493" t="s">
        <v>68</v>
      </c>
      <c r="B70" s="494"/>
      <c r="C70" s="487"/>
      <c r="D70" s="490"/>
      <c r="E70" s="77">
        <v>3</v>
      </c>
      <c r="F70" s="33">
        <v>6327566</v>
      </c>
      <c r="G70" s="84">
        <f>IF(ISBLANK(F70),"-",(F70/$D$50*$D$47*$B$68)*($B$57/$D$68))</f>
        <v>54.217505483060812</v>
      </c>
      <c r="H70" s="79">
        <f t="shared" si="0"/>
        <v>0.90362509138434688</v>
      </c>
    </row>
    <row r="71" spans="1:8" ht="27" customHeight="1" x14ac:dyDescent="0.45">
      <c r="A71" s="495"/>
      <c r="B71" s="496"/>
      <c r="C71" s="492"/>
      <c r="D71" s="491"/>
      <c r="E71" s="80">
        <v>4</v>
      </c>
      <c r="F71" s="81"/>
      <c r="G71" s="86" t="str">
        <f>IF(ISBLANK(F71),"-",(F71/$D$50*$D$47*$B$68)*($B$57/$D$68))</f>
        <v>-</v>
      </c>
      <c r="H71" s="90" t="str">
        <f t="shared" si="0"/>
        <v>-</v>
      </c>
    </row>
    <row r="72" spans="1:8" ht="26.25" customHeight="1" x14ac:dyDescent="0.45">
      <c r="A72" s="91"/>
      <c r="B72" s="91"/>
      <c r="C72" s="91"/>
      <c r="D72" s="91"/>
      <c r="E72" s="91"/>
      <c r="F72" s="92"/>
      <c r="G72" s="93" t="s">
        <v>61</v>
      </c>
      <c r="H72" s="94">
        <f>AVERAGE(H60:H71)</f>
        <v>0.91885892800719227</v>
      </c>
    </row>
    <row r="73" spans="1:8" ht="26.25" customHeight="1" x14ac:dyDescent="0.45">
      <c r="A73" s="1"/>
      <c r="B73" s="1"/>
      <c r="C73" s="91"/>
      <c r="D73" s="91"/>
      <c r="E73" s="91"/>
      <c r="F73" s="92"/>
      <c r="G73" s="95" t="s">
        <v>74</v>
      </c>
      <c r="H73" s="96">
        <f>STDEV(H60:H71)/H72</f>
        <v>1.8622774321005436E-2</v>
      </c>
    </row>
    <row r="74" spans="1:8" ht="27" customHeight="1" x14ac:dyDescent="0.45">
      <c r="A74" s="91"/>
      <c r="B74" s="91"/>
      <c r="C74" s="92"/>
      <c r="D74" s="92"/>
      <c r="E74" s="97"/>
      <c r="F74" s="92"/>
      <c r="G74" s="98" t="s">
        <v>18</v>
      </c>
      <c r="H74" s="99">
        <f>COUNT(H60:H71)</f>
        <v>7</v>
      </c>
    </row>
    <row r="75" spans="1:8" ht="18.75" customHeight="1" x14ac:dyDescent="0.35">
      <c r="A75" s="100"/>
      <c r="B75" s="100"/>
      <c r="C75" s="50"/>
      <c r="D75" s="50"/>
      <c r="E75" s="53"/>
      <c r="F75" s="50"/>
      <c r="G75" s="101"/>
      <c r="H75" s="102"/>
    </row>
    <row r="76" spans="1:8" ht="26.25" customHeight="1" x14ac:dyDescent="0.45">
      <c r="A76" s="8" t="s">
        <v>96</v>
      </c>
      <c r="B76" s="103" t="s">
        <v>97</v>
      </c>
      <c r="C76" s="497" t="str">
        <f>B20</f>
        <v>Artesunate 60 mg</v>
      </c>
      <c r="D76" s="497"/>
      <c r="E76" s="104" t="s">
        <v>98</v>
      </c>
      <c r="F76" s="104"/>
      <c r="G76" s="105">
        <f>H72</f>
        <v>0.91885892800719227</v>
      </c>
      <c r="H76" s="102"/>
    </row>
    <row r="77" spans="1:8" ht="19.5" customHeight="1" x14ac:dyDescent="0.35">
      <c r="A77" s="106"/>
      <c r="B77" s="106"/>
      <c r="C77" s="107"/>
      <c r="D77" s="107"/>
      <c r="E77" s="107"/>
      <c r="F77" s="107"/>
      <c r="G77" s="107"/>
      <c r="H77" s="107"/>
    </row>
    <row r="78" spans="1:8" ht="18.75" customHeight="1" x14ac:dyDescent="0.35">
      <c r="A78" s="1"/>
      <c r="B78" s="485" t="s">
        <v>24</v>
      </c>
      <c r="C78" s="485"/>
      <c r="D78" s="1"/>
      <c r="E78" s="108" t="s">
        <v>25</v>
      </c>
      <c r="F78" s="109"/>
      <c r="G78" s="485" t="s">
        <v>26</v>
      </c>
      <c r="H78" s="485"/>
    </row>
    <row r="79" spans="1:8" ht="60" customHeight="1" x14ac:dyDescent="0.35">
      <c r="A79" s="110" t="s">
        <v>27</v>
      </c>
      <c r="B79" s="111" t="s">
        <v>152</v>
      </c>
      <c r="C79" s="111"/>
      <c r="D79" s="1"/>
      <c r="E79" s="112"/>
      <c r="F79" s="113"/>
      <c r="G79" s="114"/>
      <c r="H79" s="114"/>
    </row>
    <row r="80" spans="1:8" ht="60" customHeight="1" x14ac:dyDescent="0.35">
      <c r="A80" s="110" t="s">
        <v>28</v>
      </c>
      <c r="B80" s="115"/>
      <c r="C80" s="115"/>
      <c r="D80" s="1"/>
      <c r="E80" s="116"/>
      <c r="F80" s="113"/>
      <c r="G80" s="117"/>
      <c r="H80" s="117"/>
    </row>
    <row r="250" spans="1:1" x14ac:dyDescent="0.25">
      <c r="A250">
        <v>5</v>
      </c>
    </row>
  </sheetData>
  <sheetProtection password="F258" sheet="1" formatColumns="0" formatRows="0" insertColumns="0" insertHyperlinks="0" deleteColumns="0" deleteRows="0" autoFilter="0" pivotTables="0"/>
  <mergeCells count="23">
    <mergeCell ref="A1:H7"/>
    <mergeCell ref="A8:H14"/>
    <mergeCell ref="C60:C63"/>
    <mergeCell ref="D60:D63"/>
    <mergeCell ref="A16:H16"/>
    <mergeCell ref="B18:E18"/>
    <mergeCell ref="B21:H21"/>
    <mergeCell ref="B26:C26"/>
    <mergeCell ref="B27:C27"/>
    <mergeCell ref="C29:H29"/>
    <mergeCell ref="C31:H31"/>
    <mergeCell ref="C32:H32"/>
    <mergeCell ref="D36:E36"/>
    <mergeCell ref="F36:G36"/>
    <mergeCell ref="A46:B47"/>
    <mergeCell ref="B78:C78"/>
    <mergeCell ref="G78:H78"/>
    <mergeCell ref="C64:C67"/>
    <mergeCell ref="D64:D67"/>
    <mergeCell ref="C68:C71"/>
    <mergeCell ref="D68:D71"/>
    <mergeCell ref="A70:B71"/>
    <mergeCell ref="C76:D76"/>
  </mergeCells>
  <conditionalFormatting sqref="D51">
    <cfRule type="cellIs" dxfId="15" priority="1" operator="greaterThan">
      <formula>0.02</formula>
    </cfRule>
  </conditionalFormatting>
  <conditionalFormatting sqref="H73">
    <cfRule type="cellIs" dxfId="14" priority="2" operator="greaterThan">
      <formula>0.02</formula>
    </cfRule>
  </conditionalFormatting>
  <pageMargins left="0.7" right="0.7" top="0.75" bottom="0.75" header="0.3" footer="0.3"/>
  <pageSetup scale="31" orientation="portrait" r:id="rId1"/>
  <headerFooter>
    <oddHeader>&amp;LVer 2</oddHeader>
    <oddFooter>&amp;LNQCL/ADDO/014&amp;CPage &amp;P of &amp;N&amp;R&amp;D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BreakPreview" topLeftCell="A55" zoomScale="60" zoomScaleNormal="75" zoomScalePageLayoutView="55" workbookViewId="0">
      <selection activeCell="F64" sqref="F64"/>
    </sheetView>
  </sheetViews>
  <sheetFormatPr defaultColWidth="9.109375" defaultRowHeight="15.6" x14ac:dyDescent="0.3"/>
  <cols>
    <col min="1" max="1" width="66.33203125" style="217" customWidth="1"/>
    <col min="2" max="2" width="32.33203125" style="217" customWidth="1"/>
    <col min="3" max="3" width="33.33203125" style="217" customWidth="1"/>
    <col min="4" max="4" width="30.5546875" style="217" customWidth="1"/>
    <col min="5" max="5" width="33.5546875" style="217" customWidth="1"/>
    <col min="6" max="6" width="39.88671875" style="217" customWidth="1"/>
    <col min="7" max="7" width="31.6640625" style="217" customWidth="1"/>
    <col min="8" max="8" width="31.109375" style="217" customWidth="1"/>
    <col min="9" max="9" width="32.33203125" style="216" customWidth="1"/>
    <col min="10" max="10" width="22.33203125" style="216" customWidth="1"/>
    <col min="11" max="11" width="19.5546875" style="216" customWidth="1"/>
    <col min="12" max="12" width="21.109375" style="216" customWidth="1"/>
    <col min="13" max="13" width="9.109375" style="216" customWidth="1"/>
    <col min="14" max="16384" width="9.109375" style="218"/>
  </cols>
  <sheetData>
    <row r="1" spans="1:9" ht="13.8" x14ac:dyDescent="0.3">
      <c r="A1" s="515" t="s">
        <v>29</v>
      </c>
      <c r="B1" s="515"/>
      <c r="C1" s="515"/>
      <c r="D1" s="515"/>
      <c r="E1" s="515"/>
      <c r="F1" s="515"/>
      <c r="G1" s="515"/>
      <c r="H1" s="515"/>
      <c r="I1" s="515"/>
    </row>
    <row r="2" spans="1:9" ht="13.8" x14ac:dyDescent="0.3">
      <c r="A2" s="515"/>
      <c r="B2" s="515"/>
      <c r="C2" s="515"/>
      <c r="D2" s="515"/>
      <c r="E2" s="515"/>
      <c r="F2" s="515"/>
      <c r="G2" s="515"/>
      <c r="H2" s="515"/>
      <c r="I2" s="515"/>
    </row>
    <row r="3" spans="1:9" ht="13.8" x14ac:dyDescent="0.3">
      <c r="A3" s="515"/>
      <c r="B3" s="515"/>
      <c r="C3" s="515"/>
      <c r="D3" s="515"/>
      <c r="E3" s="515"/>
      <c r="F3" s="515"/>
      <c r="G3" s="515"/>
      <c r="H3" s="515"/>
      <c r="I3" s="515"/>
    </row>
    <row r="4" spans="1:9" ht="13.8" x14ac:dyDescent="0.3">
      <c r="A4" s="515"/>
      <c r="B4" s="515"/>
      <c r="C4" s="515"/>
      <c r="D4" s="515"/>
      <c r="E4" s="515"/>
      <c r="F4" s="515"/>
      <c r="G4" s="515"/>
      <c r="H4" s="515"/>
      <c r="I4" s="515"/>
    </row>
    <row r="5" spans="1:9" ht="13.8" x14ac:dyDescent="0.3">
      <c r="A5" s="515"/>
      <c r="B5" s="515"/>
      <c r="C5" s="515"/>
      <c r="D5" s="515"/>
      <c r="E5" s="515"/>
      <c r="F5" s="515"/>
      <c r="G5" s="515"/>
      <c r="H5" s="515"/>
      <c r="I5" s="515"/>
    </row>
    <row r="6" spans="1:9" ht="13.8" x14ac:dyDescent="0.3">
      <c r="A6" s="515"/>
      <c r="B6" s="515"/>
      <c r="C6" s="515"/>
      <c r="D6" s="515"/>
      <c r="E6" s="515"/>
      <c r="F6" s="515"/>
      <c r="G6" s="515"/>
      <c r="H6" s="515"/>
      <c r="I6" s="515"/>
    </row>
    <row r="7" spans="1:9" ht="13.8" x14ac:dyDescent="0.3">
      <c r="A7" s="515"/>
      <c r="B7" s="515"/>
      <c r="C7" s="515"/>
      <c r="D7" s="515"/>
      <c r="E7" s="515"/>
      <c r="F7" s="515"/>
      <c r="G7" s="515"/>
      <c r="H7" s="515"/>
      <c r="I7" s="515"/>
    </row>
    <row r="8" spans="1:9" ht="13.8" x14ac:dyDescent="0.3">
      <c r="A8" s="516" t="s">
        <v>30</v>
      </c>
      <c r="B8" s="516"/>
      <c r="C8" s="516"/>
      <c r="D8" s="516"/>
      <c r="E8" s="516"/>
      <c r="F8" s="516"/>
      <c r="G8" s="516"/>
      <c r="H8" s="516"/>
      <c r="I8" s="516"/>
    </row>
    <row r="9" spans="1:9" ht="13.8" x14ac:dyDescent="0.3">
      <c r="A9" s="516"/>
      <c r="B9" s="516"/>
      <c r="C9" s="516"/>
      <c r="D9" s="516"/>
      <c r="E9" s="516"/>
      <c r="F9" s="516"/>
      <c r="G9" s="516"/>
      <c r="H9" s="516"/>
      <c r="I9" s="516"/>
    </row>
    <row r="10" spans="1:9" ht="13.8" x14ac:dyDescent="0.3">
      <c r="A10" s="516"/>
      <c r="B10" s="516"/>
      <c r="C10" s="516"/>
      <c r="D10" s="516"/>
      <c r="E10" s="516"/>
      <c r="F10" s="516"/>
      <c r="G10" s="516"/>
      <c r="H10" s="516"/>
      <c r="I10" s="516"/>
    </row>
    <row r="11" spans="1:9" ht="13.8" x14ac:dyDescent="0.3">
      <c r="A11" s="516"/>
      <c r="B11" s="516"/>
      <c r="C11" s="516"/>
      <c r="D11" s="516"/>
      <c r="E11" s="516"/>
      <c r="F11" s="516"/>
      <c r="G11" s="516"/>
      <c r="H11" s="516"/>
      <c r="I11" s="516"/>
    </row>
    <row r="12" spans="1:9" ht="13.8" x14ac:dyDescent="0.3">
      <c r="A12" s="516"/>
      <c r="B12" s="516"/>
      <c r="C12" s="516"/>
      <c r="D12" s="516"/>
      <c r="E12" s="516"/>
      <c r="F12" s="516"/>
      <c r="G12" s="516"/>
      <c r="H12" s="516"/>
      <c r="I12" s="516"/>
    </row>
    <row r="13" spans="1:9" ht="13.8" x14ac:dyDescent="0.3">
      <c r="A13" s="516"/>
      <c r="B13" s="516"/>
      <c r="C13" s="516"/>
      <c r="D13" s="516"/>
      <c r="E13" s="516"/>
      <c r="F13" s="516"/>
      <c r="G13" s="516"/>
      <c r="H13" s="516"/>
      <c r="I13" s="516"/>
    </row>
    <row r="14" spans="1:9" ht="13.8" x14ac:dyDescent="0.3">
      <c r="A14" s="516"/>
      <c r="B14" s="516"/>
      <c r="C14" s="516"/>
      <c r="D14" s="516"/>
      <c r="E14" s="516"/>
      <c r="F14" s="516"/>
      <c r="G14" s="516"/>
      <c r="H14" s="516"/>
      <c r="I14" s="516"/>
    </row>
    <row r="15" spans="1:9" ht="19.5" customHeight="1" thickBot="1" x14ac:dyDescent="0.35"/>
    <row r="16" spans="1:9" ht="19.5" customHeight="1" thickBot="1" x14ac:dyDescent="0.35">
      <c r="A16" s="517" t="s">
        <v>31</v>
      </c>
      <c r="B16" s="518"/>
      <c r="C16" s="518"/>
      <c r="D16" s="518"/>
      <c r="E16" s="518"/>
      <c r="F16" s="518"/>
      <c r="G16" s="518"/>
      <c r="H16" s="519"/>
    </row>
    <row r="17" spans="1:14" ht="18" x14ac:dyDescent="0.3">
      <c r="A17" s="520" t="s">
        <v>32</v>
      </c>
      <c r="B17" s="520"/>
      <c r="C17" s="520"/>
      <c r="D17" s="520"/>
      <c r="E17" s="520"/>
      <c r="F17" s="520"/>
      <c r="G17" s="520"/>
      <c r="H17" s="520"/>
    </row>
    <row r="18" spans="1:14" ht="18" x14ac:dyDescent="0.3">
      <c r="A18" s="219" t="s">
        <v>33</v>
      </c>
      <c r="B18" s="220" t="s">
        <v>155</v>
      </c>
      <c r="C18" s="220"/>
      <c r="D18" s="220"/>
      <c r="E18" s="220"/>
    </row>
    <row r="19" spans="1:14" ht="18" x14ac:dyDescent="0.3">
      <c r="A19" s="219" t="s">
        <v>34</v>
      </c>
      <c r="B19" s="221" t="str">
        <f>Artesunate!B19</f>
        <v>NDQD201605967</v>
      </c>
      <c r="C19" s="222">
        <v>22</v>
      </c>
    </row>
    <row r="20" spans="1:14" ht="18" x14ac:dyDescent="0.3">
      <c r="A20" s="219" t="s">
        <v>35</v>
      </c>
      <c r="B20" s="221" t="s">
        <v>148</v>
      </c>
    </row>
    <row r="21" spans="1:14" ht="18" x14ac:dyDescent="0.35">
      <c r="A21" s="219" t="s">
        <v>36</v>
      </c>
      <c r="B21" s="223" t="s">
        <v>156</v>
      </c>
      <c r="C21" s="223"/>
      <c r="D21" s="223"/>
      <c r="E21" s="223"/>
      <c r="F21" s="223"/>
      <c r="G21" s="223"/>
      <c r="H21" s="223"/>
      <c r="I21" s="224"/>
    </row>
    <row r="22" spans="1:14" ht="18" x14ac:dyDescent="0.3">
      <c r="A22" s="219" t="s">
        <v>37</v>
      </c>
      <c r="B22" s="225">
        <f>Artesunate!B22</f>
        <v>42551</v>
      </c>
    </row>
    <row r="23" spans="1:14" ht="18" x14ac:dyDescent="0.3">
      <c r="A23" s="219" t="s">
        <v>38</v>
      </c>
      <c r="B23" s="225">
        <f>Artesunate!B23</f>
        <v>42583</v>
      </c>
    </row>
    <row r="24" spans="1:14" ht="18" x14ac:dyDescent="0.3">
      <c r="A24" s="219"/>
      <c r="B24" s="226"/>
    </row>
    <row r="25" spans="1:14" ht="18" x14ac:dyDescent="0.3">
      <c r="A25" s="227" t="s">
        <v>1</v>
      </c>
      <c r="B25" s="228" t="s">
        <v>157</v>
      </c>
    </row>
    <row r="26" spans="1:14" s="234" customFormat="1" ht="18" x14ac:dyDescent="0.35">
      <c r="A26" s="229"/>
      <c r="B26" s="230"/>
      <c r="C26" s="231"/>
      <c r="D26" s="231"/>
      <c r="E26" s="231"/>
      <c r="F26" s="231"/>
      <c r="G26" s="231"/>
      <c r="H26" s="231"/>
      <c r="I26" s="232"/>
      <c r="J26" s="232"/>
      <c r="K26" s="232"/>
      <c r="L26" s="232"/>
      <c r="M26" s="232"/>
      <c r="N26" s="233"/>
    </row>
    <row r="27" spans="1:14" s="234" customFormat="1" ht="26.25" customHeight="1" x14ac:dyDescent="0.45">
      <c r="A27" s="235" t="s">
        <v>4</v>
      </c>
      <c r="B27" s="236" t="s">
        <v>151</v>
      </c>
      <c r="C27" s="237"/>
      <c r="D27" s="233"/>
      <c r="E27" s="233"/>
      <c r="F27" s="233"/>
      <c r="G27" s="233"/>
      <c r="H27" s="231"/>
      <c r="I27" s="232"/>
      <c r="J27" s="232"/>
      <c r="K27" s="232"/>
      <c r="L27" s="232"/>
      <c r="M27" s="232"/>
      <c r="N27" s="233"/>
    </row>
    <row r="28" spans="1:14" s="234" customFormat="1" ht="26.25" customHeight="1" x14ac:dyDescent="0.45">
      <c r="A28" s="238" t="s">
        <v>100</v>
      </c>
      <c r="B28" s="237">
        <v>105.98</v>
      </c>
      <c r="C28" s="239"/>
      <c r="D28" s="240"/>
      <c r="E28" s="240"/>
      <c r="F28" s="240"/>
      <c r="G28" s="240"/>
      <c r="H28" s="231"/>
      <c r="I28" s="232"/>
      <c r="J28" s="232"/>
      <c r="K28" s="232"/>
      <c r="L28" s="232"/>
      <c r="M28" s="232"/>
      <c r="N28" s="233"/>
    </row>
    <row r="29" spans="1:14" s="234" customFormat="1" ht="26.25" customHeight="1" x14ac:dyDescent="0.45">
      <c r="A29" s="229" t="s">
        <v>101</v>
      </c>
      <c r="B29" s="241">
        <v>0.5</v>
      </c>
      <c r="C29" s="239"/>
      <c r="D29" s="240"/>
      <c r="E29" s="240"/>
      <c r="F29" s="240"/>
      <c r="G29" s="240"/>
      <c r="H29" s="231"/>
      <c r="I29" s="232"/>
      <c r="J29" s="232"/>
      <c r="K29" s="232"/>
      <c r="L29" s="232"/>
      <c r="M29" s="232"/>
      <c r="N29" s="233"/>
    </row>
    <row r="30" spans="1:14" s="234" customFormat="1" ht="18" x14ac:dyDescent="0.35">
      <c r="A30" s="242" t="s">
        <v>149</v>
      </c>
      <c r="B30" s="243">
        <v>2</v>
      </c>
      <c r="C30" s="244" t="s">
        <v>102</v>
      </c>
      <c r="D30" s="243">
        <v>1</v>
      </c>
      <c r="F30" s="231"/>
      <c r="G30" s="231"/>
      <c r="H30" s="231"/>
      <c r="I30" s="232"/>
      <c r="J30" s="232"/>
      <c r="K30" s="232"/>
      <c r="L30" s="232"/>
      <c r="M30" s="232"/>
      <c r="N30" s="233"/>
    </row>
    <row r="31" spans="1:14" s="234" customFormat="1" ht="18" x14ac:dyDescent="0.35">
      <c r="A31" s="229"/>
      <c r="B31" s="230"/>
      <c r="C31" s="231"/>
      <c r="D31" s="231"/>
      <c r="E31" s="231"/>
      <c r="F31" s="231"/>
      <c r="G31" s="231"/>
      <c r="H31" s="231"/>
      <c r="I31" s="232"/>
      <c r="J31" s="232"/>
      <c r="K31" s="232"/>
      <c r="L31" s="232"/>
      <c r="M31" s="232"/>
      <c r="N31" s="233"/>
    </row>
    <row r="32" spans="1:14" s="234" customFormat="1" ht="19.5" customHeight="1" thickBot="1" x14ac:dyDescent="0.4">
      <c r="A32" s="229"/>
      <c r="B32" s="230"/>
      <c r="C32" s="231"/>
      <c r="D32" s="231"/>
      <c r="E32" s="231"/>
      <c r="F32" s="231"/>
      <c r="G32" s="231"/>
      <c r="H32" s="231"/>
      <c r="I32" s="232"/>
      <c r="J32" s="232"/>
      <c r="K32" s="232"/>
      <c r="L32" s="232"/>
      <c r="M32" s="232"/>
      <c r="N32" s="233"/>
    </row>
    <row r="33" spans="1:14" s="234" customFormat="1" ht="19.5" customHeight="1" thickBot="1" x14ac:dyDescent="0.4">
      <c r="A33" s="245" t="s">
        <v>103</v>
      </c>
      <c r="B33" s="245" t="s">
        <v>104</v>
      </c>
      <c r="C33" s="246" t="s">
        <v>105</v>
      </c>
      <c r="D33" s="245" t="s">
        <v>106</v>
      </c>
      <c r="E33" s="247" t="s">
        <v>107</v>
      </c>
      <c r="F33" s="247" t="s">
        <v>108</v>
      </c>
      <c r="G33" s="245" t="s">
        <v>114</v>
      </c>
      <c r="J33" s="232"/>
      <c r="K33" s="232"/>
      <c r="L33" s="232"/>
      <c r="M33" s="232"/>
      <c r="N33" s="233"/>
    </row>
    <row r="34" spans="1:14" s="234" customFormat="1" ht="26.25" customHeight="1" x14ac:dyDescent="0.45">
      <c r="A34" s="248" t="s">
        <v>109</v>
      </c>
      <c r="B34" s="249">
        <v>249.95</v>
      </c>
      <c r="C34" s="250">
        <f>IF(ISBLANK(B34), "-",B34/$B$28*($B$30/$D$30))</f>
        <v>4.7169277222117376</v>
      </c>
      <c r="D34" s="251">
        <v>9.5</v>
      </c>
      <c r="E34" s="252">
        <f>IF(ISBLANK(B34), "-",C34/D34)</f>
        <v>0.49651870760123556</v>
      </c>
      <c r="F34" s="253">
        <f>IF(ISBLANK(B34), "-",(E34-$B$29)/$B$29)</f>
        <v>-6.9625847975288702E-3</v>
      </c>
      <c r="G34" s="254">
        <f>IF(ISBLANK(B34),"-",E34/$B$29)</f>
        <v>0.99303741520247113</v>
      </c>
      <c r="J34" s="232"/>
      <c r="K34" s="232"/>
      <c r="L34" s="232"/>
      <c r="M34" s="232"/>
      <c r="N34" s="233"/>
    </row>
    <row r="35" spans="1:14" s="234" customFormat="1" ht="26.25" customHeight="1" x14ac:dyDescent="0.45">
      <c r="A35" s="255" t="s">
        <v>110</v>
      </c>
      <c r="B35" s="256">
        <v>250.06</v>
      </c>
      <c r="C35" s="257">
        <f>IF(ISBLANK(B35), "-",B35/$B$28*($B$30/$D$30))</f>
        <v>4.7190035855821852</v>
      </c>
      <c r="D35" s="258">
        <v>9.5</v>
      </c>
      <c r="E35" s="259">
        <f>IF(ISBLANK(B35), "-",C35/D35)</f>
        <v>0.49673721953496686</v>
      </c>
      <c r="F35" s="260">
        <f>IF(ISBLANK(B35), "-",(E35-$B$29)/$B$29)</f>
        <v>-6.5255609300662876E-3</v>
      </c>
      <c r="G35" s="261">
        <f>IF(ISBLANK(B35),"-",E35/$B$29)</f>
        <v>0.99347443906993371</v>
      </c>
      <c r="J35" s="232"/>
      <c r="K35" s="232"/>
      <c r="L35" s="232"/>
      <c r="M35" s="232"/>
      <c r="N35" s="233"/>
    </row>
    <row r="36" spans="1:14" s="234" customFormat="1" ht="26.25" customHeight="1" x14ac:dyDescent="0.45">
      <c r="A36" s="255" t="s">
        <v>111</v>
      </c>
      <c r="B36" s="256">
        <v>250.12</v>
      </c>
      <c r="C36" s="257">
        <f>IF(ISBLANK(B36), "-",B36/$B$28*($B$30/$D$30))</f>
        <v>4.7201358746933382</v>
      </c>
      <c r="D36" s="258">
        <v>9.5</v>
      </c>
      <c r="E36" s="259">
        <f>IF(ISBLANK(B36), "-",C36/D36)</f>
        <v>0.49685640786245666</v>
      </c>
      <c r="F36" s="260">
        <f>IF(ISBLANK(B36), "-",(E36-$B$29)/$B$29)</f>
        <v>-6.2871842750866769E-3</v>
      </c>
      <c r="G36" s="261">
        <f>IF(ISBLANK(B36),"-",E36/$B$29)</f>
        <v>0.99371281572491332</v>
      </c>
      <c r="J36" s="232"/>
      <c r="K36" s="232"/>
      <c r="L36" s="232"/>
      <c r="M36" s="232"/>
      <c r="N36" s="233"/>
    </row>
    <row r="37" spans="1:14" s="234" customFormat="1" ht="27" customHeight="1" thickBot="1" x14ac:dyDescent="0.5">
      <c r="A37" s="262" t="s">
        <v>112</v>
      </c>
      <c r="B37" s="263"/>
      <c r="C37" s="264" t="str">
        <f>IF(ISBLANK(B37), "-",B37/$B$28*($B$30/$D$30))</f>
        <v>-</v>
      </c>
      <c r="D37" s="265"/>
      <c r="E37" s="266" t="str">
        <f>IF(ISBLANK(B37), "-",C37/D37)</f>
        <v>-</v>
      </c>
      <c r="F37" s="267" t="str">
        <f>IF(ISBLANK(B37), "-",(E37-$B$29)/$B$29)</f>
        <v>-</v>
      </c>
      <c r="G37" s="268" t="str">
        <f>IF(ISBLANK(B37),"-",E37/$B$29)</f>
        <v>-</v>
      </c>
      <c r="J37" s="232"/>
      <c r="K37" s="232"/>
      <c r="L37" s="232"/>
      <c r="M37" s="232"/>
      <c r="N37" s="233"/>
    </row>
    <row r="38" spans="1:14" ht="19.5" customHeight="1" thickBot="1" x14ac:dyDescent="0.4">
      <c r="A38" s="233"/>
      <c r="B38" s="233"/>
      <c r="C38" s="233"/>
      <c r="D38" s="269" t="s">
        <v>113</v>
      </c>
      <c r="E38" s="270">
        <f>AVERAGE(E34:E37)</f>
        <v>0.49670411166621969</v>
      </c>
      <c r="F38" s="271">
        <f>AVERAGE(F34:F37)</f>
        <v>-6.5917766675606115E-3</v>
      </c>
      <c r="G38" s="272">
        <f>AVERAGE(G34:G37)</f>
        <v>0.99340822333243939</v>
      </c>
      <c r="H38" s="233"/>
      <c r="L38" s="232"/>
      <c r="M38" s="232"/>
      <c r="N38" s="233"/>
    </row>
    <row r="39" spans="1:14" ht="18" x14ac:dyDescent="0.35">
      <c r="A39" s="233"/>
      <c r="B39" s="273"/>
      <c r="C39" s="274"/>
      <c r="D39" s="275" t="s">
        <v>74</v>
      </c>
      <c r="E39" s="276">
        <f>STDEV(E34:E37)/E38</f>
        <v>3.4480735756143557E-4</v>
      </c>
      <c r="F39" s="277"/>
      <c r="G39" s="233"/>
      <c r="H39" s="233"/>
    </row>
    <row r="40" spans="1:14" ht="19.5" customHeight="1" thickBot="1" x14ac:dyDescent="0.4">
      <c r="A40" s="233"/>
      <c r="B40" s="273"/>
      <c r="C40" s="274"/>
      <c r="D40" s="278" t="s">
        <v>18</v>
      </c>
      <c r="E40" s="279">
        <f>COUNT(E34:E37)</f>
        <v>3</v>
      </c>
      <c r="F40" s="280"/>
      <c r="G40" s="233"/>
      <c r="H40" s="233"/>
    </row>
    <row r="41" spans="1:14" ht="18" x14ac:dyDescent="0.35">
      <c r="A41" s="281"/>
      <c r="B41" s="282"/>
      <c r="C41" s="273"/>
      <c r="D41" s="273"/>
      <c r="E41" s="273"/>
      <c r="F41" s="283"/>
      <c r="G41" s="233"/>
      <c r="H41" s="233"/>
    </row>
    <row r="43" spans="1:14" ht="18" x14ac:dyDescent="0.3">
      <c r="A43" s="284" t="s">
        <v>1</v>
      </c>
      <c r="B43" s="228" t="s">
        <v>75</v>
      </c>
    </row>
    <row r="44" spans="1:14" ht="18" x14ac:dyDescent="0.3">
      <c r="A44" s="229" t="s">
        <v>76</v>
      </c>
      <c r="B44" s="285" t="str">
        <f>B21</f>
        <v>Each 1 mL contains 50 mg Sodium Bicarbonate BP</v>
      </c>
    </row>
    <row r="45" spans="1:14" ht="18" x14ac:dyDescent="0.3">
      <c r="A45" s="285"/>
      <c r="B45" s="286"/>
      <c r="H45" s="287"/>
    </row>
    <row r="46" spans="1:14" ht="26.25" customHeight="1" x14ac:dyDescent="0.45">
      <c r="A46" s="285" t="s">
        <v>115</v>
      </c>
      <c r="B46" s="288">
        <v>100</v>
      </c>
      <c r="C46" s="231" t="s">
        <v>116</v>
      </c>
      <c r="D46" s="289">
        <v>5000</v>
      </c>
      <c r="E46" s="231" t="str">
        <f>B20</f>
        <v>Sodium Bicarbonate</v>
      </c>
      <c r="H46" s="287"/>
    </row>
    <row r="47" spans="1:14" ht="18" x14ac:dyDescent="0.3">
      <c r="A47" s="285"/>
      <c r="B47" s="290"/>
      <c r="H47" s="287"/>
    </row>
    <row r="48" spans="1:14" ht="26.25" customHeight="1" x14ac:dyDescent="0.45">
      <c r="A48" s="229" t="s">
        <v>150</v>
      </c>
      <c r="B48" s="291">
        <v>42</v>
      </c>
      <c r="C48" s="233" t="str">
        <f>B20</f>
        <v>Sodium Bicarbonate</v>
      </c>
      <c r="H48" s="287"/>
    </row>
    <row r="49" spans="1:10" ht="19.5" customHeight="1" thickBot="1" x14ac:dyDescent="0.4">
      <c r="A49" s="233"/>
      <c r="B49" s="233"/>
      <c r="C49" s="233"/>
      <c r="D49" s="233"/>
      <c r="H49" s="287"/>
    </row>
    <row r="50" spans="1:10" ht="19.5" customHeight="1" thickBot="1" x14ac:dyDescent="0.4">
      <c r="C50" s="233"/>
      <c r="D50" s="233"/>
      <c r="E50" s="233"/>
      <c r="F50" s="233"/>
      <c r="G50" s="521" t="s">
        <v>117</v>
      </c>
      <c r="H50" s="522"/>
      <c r="J50" s="292"/>
    </row>
    <row r="51" spans="1:10" ht="19.5" customHeight="1" thickBot="1" x14ac:dyDescent="0.35">
      <c r="A51" s="293" t="s">
        <v>118</v>
      </c>
      <c r="B51" s="245" t="s">
        <v>119</v>
      </c>
      <c r="C51" s="245" t="s">
        <v>120</v>
      </c>
      <c r="D51" s="245" t="s">
        <v>121</v>
      </c>
      <c r="E51" s="245" t="s">
        <v>122</v>
      </c>
      <c r="F51" s="294" t="s">
        <v>123</v>
      </c>
      <c r="G51" s="245" t="s">
        <v>124</v>
      </c>
      <c r="H51" s="245" t="s">
        <v>125</v>
      </c>
      <c r="I51" s="295" t="s">
        <v>126</v>
      </c>
      <c r="J51" s="296"/>
    </row>
    <row r="52" spans="1:10" ht="26.25" customHeight="1" x14ac:dyDescent="0.45">
      <c r="A52" s="297" t="s">
        <v>109</v>
      </c>
      <c r="B52" s="298">
        <v>2</v>
      </c>
      <c r="C52" s="299">
        <v>2.4</v>
      </c>
      <c r="D52" s="300">
        <v>0</v>
      </c>
      <c r="E52" s="301">
        <f>IF(ISBLANK(B52),"-",C52-$D$56)</f>
        <v>2.4</v>
      </c>
      <c r="F52" s="302">
        <f>IF(ISBLANK(B52), "-",E52*$G$38)</f>
        <v>2.3841797359978543</v>
      </c>
      <c r="G52" s="303">
        <f>IF(ISBLANK(B52),"-",F52*$B$48)</f>
        <v>100.13554891190988</v>
      </c>
      <c r="H52" s="304">
        <f>IF(ISBLANK(B52),"-",G52*$B$46/B52)</f>
        <v>5006.7774455954941</v>
      </c>
      <c r="I52" s="253">
        <f>IF(ISBLANK(B52),"-",H52/$D$46)</f>
        <v>1.0013554891190988</v>
      </c>
      <c r="J52" s="305"/>
    </row>
    <row r="53" spans="1:10" ht="26.25" customHeight="1" x14ac:dyDescent="0.45">
      <c r="A53" s="306" t="s">
        <v>110</v>
      </c>
      <c r="B53" s="307">
        <v>2</v>
      </c>
      <c r="C53" s="308">
        <v>2.4</v>
      </c>
      <c r="D53" s="309">
        <v>0</v>
      </c>
      <c r="E53" s="310">
        <f>IF(ISBLANK(B53),"-",C53-$D$56)</f>
        <v>2.4</v>
      </c>
      <c r="F53" s="311">
        <f>IF(ISBLANK(B53), "-",E53*$G$38)</f>
        <v>2.3841797359978543</v>
      </c>
      <c r="G53" s="312">
        <f>IF(ISBLANK(B53),"-",F53*$B$48)</f>
        <v>100.13554891190988</v>
      </c>
      <c r="H53" s="313">
        <f>IF(ISBLANK(B53),"-",G53*$B$46/B53)</f>
        <v>5006.7774455954941</v>
      </c>
      <c r="I53" s="260">
        <f>IF(ISBLANK(B53),"-",H53/$D$46)</f>
        <v>1.0013554891190988</v>
      </c>
      <c r="J53" s="305"/>
    </row>
    <row r="54" spans="1:10" ht="26.25" customHeight="1" x14ac:dyDescent="0.45">
      <c r="A54" s="306" t="s">
        <v>111</v>
      </c>
      <c r="B54" s="307">
        <v>2</v>
      </c>
      <c r="C54" s="308">
        <v>2.4</v>
      </c>
      <c r="D54" s="309">
        <v>0</v>
      </c>
      <c r="E54" s="310">
        <f>IF(ISBLANK(B54),"-",C54-$D$56)</f>
        <v>2.4</v>
      </c>
      <c r="F54" s="311">
        <f>IF(ISBLANK(B54), "-",E54*$G$38)</f>
        <v>2.3841797359978543</v>
      </c>
      <c r="G54" s="312">
        <f>IF(ISBLANK(B54),"-",F54*$B$48)</f>
        <v>100.13554891190988</v>
      </c>
      <c r="H54" s="313">
        <f>IF(ISBLANK(B54),"-",G54*$B$46/B54)</f>
        <v>5006.7774455954941</v>
      </c>
      <c r="I54" s="260">
        <f>IF(ISBLANK(B54),"-",H54/$D$46)</f>
        <v>1.0013554891190988</v>
      </c>
      <c r="J54" s="305"/>
    </row>
    <row r="55" spans="1:10" ht="27" customHeight="1" thickBot="1" x14ac:dyDescent="0.5">
      <c r="A55" s="314" t="s">
        <v>112</v>
      </c>
      <c r="B55" s="315"/>
      <c r="C55" s="316"/>
      <c r="D55" s="317"/>
      <c r="E55" s="318" t="str">
        <f>IF(ISBLANK(B55),"-",C55-$D$56)</f>
        <v>-</v>
      </c>
      <c r="F55" s="319" t="str">
        <f>IF(ISBLANK(B55), "-",E55*$G$38)</f>
        <v>-</v>
      </c>
      <c r="G55" s="320" t="str">
        <f>IF(ISBLANK(B55),"-",F55*$B$48)</f>
        <v>-</v>
      </c>
      <c r="H55" s="321" t="str">
        <f>IF(ISBLANK(B55),"-",G55*$B$46/B55)</f>
        <v>-</v>
      </c>
      <c r="I55" s="260" t="str">
        <f>IF(ISBLANK(B55),"-",H55/$D$46)</f>
        <v>-</v>
      </c>
      <c r="J55" s="280"/>
    </row>
    <row r="56" spans="1:10" ht="26.25" customHeight="1" x14ac:dyDescent="0.45">
      <c r="C56" s="322" t="s">
        <v>113</v>
      </c>
      <c r="D56" s="323">
        <f>AVERAGE(D52:D55)</f>
        <v>0</v>
      </c>
      <c r="F56" s="322" t="s">
        <v>113</v>
      </c>
      <c r="G56" s="324">
        <f>AVERAGE(G52:G55)</f>
        <v>100.13554891190988</v>
      </c>
      <c r="H56" s="325">
        <f>AVERAGE(H52:H55)</f>
        <v>5006.7774455954941</v>
      </c>
      <c r="I56" s="326">
        <f>AVERAGE(I52:I55)</f>
        <v>1.0013554891190988</v>
      </c>
      <c r="J56" s="327"/>
    </row>
    <row r="57" spans="1:10" ht="26.25" customHeight="1" x14ac:dyDescent="0.5">
      <c r="C57" s="275" t="s">
        <v>74</v>
      </c>
      <c r="D57" s="276" t="str">
        <f>IF(D56=0,"-",STDEV(D52:D55)/D56)</f>
        <v>-</v>
      </c>
      <c r="F57" s="275" t="s">
        <v>74</v>
      </c>
      <c r="G57" s="328"/>
      <c r="H57" s="329">
        <f>STDEV(H52:H55)/H56</f>
        <v>0</v>
      </c>
      <c r="I57" s="330">
        <f>STDEV(I52:I55)/I56</f>
        <v>0</v>
      </c>
      <c r="J57" s="331"/>
    </row>
    <row r="58" spans="1:10" ht="27" customHeight="1" thickBot="1" x14ac:dyDescent="0.55000000000000004">
      <c r="C58" s="278" t="s">
        <v>18</v>
      </c>
      <c r="D58" s="279">
        <f>COUNT(D52:D55)</f>
        <v>3</v>
      </c>
      <c r="F58" s="278" t="s">
        <v>18</v>
      </c>
      <c r="G58" s="332">
        <f>COUNT(G52:G55)</f>
        <v>3</v>
      </c>
      <c r="H58" s="333">
        <f>COUNT(H52:H55)</f>
        <v>3</v>
      </c>
      <c r="I58" s="332">
        <f>COUNT(I52:I55)</f>
        <v>3</v>
      </c>
      <c r="J58" s="334"/>
    </row>
    <row r="59" spans="1:10" ht="18" x14ac:dyDescent="0.35">
      <c r="H59" s="287"/>
      <c r="J59" s="233"/>
    </row>
    <row r="60" spans="1:10" ht="18" x14ac:dyDescent="0.3">
      <c r="H60" s="287"/>
    </row>
    <row r="61" spans="1:10" ht="19.5" customHeight="1" thickBot="1" x14ac:dyDescent="0.35">
      <c r="A61" s="335"/>
      <c r="B61" s="335"/>
      <c r="C61" s="336"/>
      <c r="D61" s="336"/>
      <c r="E61" s="336"/>
      <c r="F61" s="336"/>
      <c r="G61" s="336"/>
      <c r="H61" s="336"/>
    </row>
    <row r="62" spans="1:10" ht="18" x14ac:dyDescent="0.3">
      <c r="B62" s="514" t="s">
        <v>24</v>
      </c>
      <c r="C62" s="514"/>
      <c r="E62" s="337" t="s">
        <v>25</v>
      </c>
      <c r="F62" s="338"/>
      <c r="G62" s="514" t="s">
        <v>26</v>
      </c>
      <c r="H62" s="514"/>
    </row>
    <row r="63" spans="1:10" ht="83.25" customHeight="1" x14ac:dyDescent="0.3">
      <c r="A63" s="339" t="s">
        <v>27</v>
      </c>
      <c r="B63" s="340"/>
      <c r="C63" s="340"/>
      <c r="E63" s="341"/>
      <c r="F63" s="231"/>
      <c r="G63" s="341"/>
      <c r="H63" s="341"/>
    </row>
    <row r="64" spans="1:10" ht="84" customHeight="1" x14ac:dyDescent="0.3">
      <c r="A64" s="339" t="s">
        <v>28</v>
      </c>
      <c r="B64" s="342"/>
      <c r="C64" s="342"/>
      <c r="E64" s="343"/>
      <c r="F64" s="231"/>
      <c r="G64" s="344"/>
      <c r="H64" s="344"/>
    </row>
    <row r="65" spans="1:9" ht="18" x14ac:dyDescent="0.35">
      <c r="A65" s="287"/>
      <c r="B65" s="287"/>
      <c r="C65" s="287"/>
      <c r="D65" s="287"/>
      <c r="E65" s="287"/>
      <c r="F65" s="345"/>
      <c r="G65" s="287"/>
      <c r="H65" s="287"/>
      <c r="I65" s="233"/>
    </row>
    <row r="66" spans="1:9" ht="18" x14ac:dyDescent="0.35">
      <c r="A66" s="287"/>
      <c r="B66" s="287"/>
      <c r="C66" s="287"/>
      <c r="D66" s="287"/>
      <c r="E66" s="287"/>
      <c r="F66" s="345"/>
      <c r="G66" s="287"/>
      <c r="H66" s="287"/>
      <c r="I66" s="233"/>
    </row>
    <row r="67" spans="1:9" ht="18" x14ac:dyDescent="0.35">
      <c r="A67" s="287"/>
      <c r="B67" s="287"/>
      <c r="C67" s="287"/>
      <c r="D67" s="287"/>
      <c r="E67" s="287"/>
      <c r="F67" s="345"/>
      <c r="G67" s="287"/>
      <c r="H67" s="287"/>
      <c r="I67" s="233"/>
    </row>
    <row r="68" spans="1:9" ht="18" x14ac:dyDescent="0.35">
      <c r="A68" s="287"/>
      <c r="B68" s="287"/>
      <c r="C68" s="287"/>
      <c r="D68" s="287"/>
      <c r="E68" s="287"/>
      <c r="F68" s="345"/>
      <c r="G68" s="287"/>
      <c r="H68" s="287"/>
      <c r="I68" s="233"/>
    </row>
    <row r="69" spans="1:9" ht="18" x14ac:dyDescent="0.35">
      <c r="A69" s="287"/>
      <c r="B69" s="287"/>
      <c r="C69" s="287"/>
      <c r="D69" s="287"/>
      <c r="E69" s="287"/>
      <c r="F69" s="345"/>
      <c r="G69" s="287"/>
      <c r="H69" s="287"/>
      <c r="I69" s="233"/>
    </row>
    <row r="70" spans="1:9" ht="18" x14ac:dyDescent="0.35">
      <c r="A70" s="287"/>
      <c r="B70" s="287"/>
      <c r="C70" s="287"/>
      <c r="D70" s="287"/>
      <c r="E70" s="287"/>
      <c r="F70" s="345"/>
      <c r="G70" s="287"/>
      <c r="H70" s="287"/>
      <c r="I70" s="233"/>
    </row>
    <row r="71" spans="1:9" ht="18" x14ac:dyDescent="0.35">
      <c r="A71" s="287"/>
      <c r="B71" s="287"/>
      <c r="C71" s="287"/>
      <c r="D71" s="287"/>
      <c r="E71" s="287"/>
      <c r="F71" s="345"/>
      <c r="G71" s="287"/>
      <c r="H71" s="287"/>
      <c r="I71" s="233"/>
    </row>
    <row r="72" spans="1:9" ht="18" x14ac:dyDescent="0.35">
      <c r="A72" s="287"/>
      <c r="B72" s="287"/>
      <c r="C72" s="287"/>
      <c r="D72" s="287"/>
      <c r="E72" s="287"/>
      <c r="F72" s="345"/>
      <c r="G72" s="287"/>
      <c r="H72" s="287"/>
      <c r="I72" s="233"/>
    </row>
    <row r="73" spans="1:9" ht="18" x14ac:dyDescent="0.35">
      <c r="A73" s="287"/>
      <c r="B73" s="287"/>
      <c r="C73" s="287"/>
      <c r="D73" s="287"/>
      <c r="E73" s="287"/>
      <c r="F73" s="345"/>
      <c r="G73" s="287"/>
      <c r="H73" s="287"/>
      <c r="I73" s="233"/>
    </row>
    <row r="250" spans="1:1" x14ac:dyDescent="0.3">
      <c r="A250" s="217">
        <v>0</v>
      </c>
    </row>
  </sheetData>
  <sheetProtection formatColumns="0" formatRows="0" insertColumns="0" insertHyperlinks="0" deleteColumns="0" deleteRows="0" autoFilter="0" pivotTables="0"/>
  <mergeCells count="7">
    <mergeCell ref="B62:C62"/>
    <mergeCell ref="G62:H62"/>
    <mergeCell ref="A1:I7"/>
    <mergeCell ref="A8:I14"/>
    <mergeCell ref="A16:H16"/>
    <mergeCell ref="A17:H17"/>
    <mergeCell ref="G50:H50"/>
  </mergeCells>
  <conditionalFormatting sqref="E39">
    <cfRule type="cellIs" dxfId="13" priority="7" operator="greaterThan">
      <formula>0.002</formula>
    </cfRule>
  </conditionalFormatting>
  <conditionalFormatting sqref="F39">
    <cfRule type="cellIs" dxfId="12" priority="6" operator="greaterThan">
      <formula>0.002</formula>
    </cfRule>
  </conditionalFormatting>
  <conditionalFormatting sqref="G57">
    <cfRule type="cellIs" dxfId="11" priority="5" operator="greaterThan">
      <formula>0.02</formula>
    </cfRule>
  </conditionalFormatting>
  <conditionalFormatting sqref="H57">
    <cfRule type="cellIs" dxfId="10" priority="4" operator="greaterThan">
      <formula>0.02</formula>
    </cfRule>
  </conditionalFormatting>
  <conditionalFormatting sqref="I57">
    <cfRule type="cellIs" dxfId="9" priority="3" operator="greaterThan">
      <formula>0.02</formula>
    </cfRule>
  </conditionalFormatting>
  <conditionalFormatting sqref="J57">
    <cfRule type="cellIs" dxfId="8" priority="2" operator="greaterThan">
      <formula>0.02</formula>
    </cfRule>
  </conditionalFormatting>
  <conditionalFormatting sqref="F38">
    <cfRule type="cellIs" dxfId="7" priority="1" operator="greaterThan">
      <formula>0.1</formula>
    </cfRule>
  </conditionalFormatting>
  <printOptions horizontalCentered="1" verticalCentered="1"/>
  <pageMargins left="0.7" right="0.7" top="0.75" bottom="0.75" header="0.3" footer="0.3"/>
  <pageSetup paperSize="9" scale="37" orientation="landscape" r:id="rId1"/>
  <headerFooter alignWithMargins="0">
    <oddHeader>&amp;LVer 1</oddHeader>
    <oddFooter>&amp;LNQCL/ADDO/014&amp;C&amp;P of &amp;N&amp;R&amp;D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BreakPreview" topLeftCell="B72" zoomScale="70" zoomScaleNormal="75" zoomScaleSheetLayoutView="70" zoomScalePageLayoutView="55" workbookViewId="0">
      <selection activeCell="I56" sqref="I56"/>
    </sheetView>
  </sheetViews>
  <sheetFormatPr defaultColWidth="9.109375" defaultRowHeight="15.6" x14ac:dyDescent="0.3"/>
  <cols>
    <col min="1" max="1" width="66.33203125" style="347" customWidth="1"/>
    <col min="2" max="2" width="32.33203125" style="347" customWidth="1"/>
    <col min="3" max="3" width="33.33203125" style="347" customWidth="1"/>
    <col min="4" max="4" width="30.5546875" style="347" customWidth="1"/>
    <col min="5" max="5" width="33.5546875" style="347" customWidth="1"/>
    <col min="6" max="6" width="39.88671875" style="347" customWidth="1"/>
    <col min="7" max="7" width="31.6640625" style="347" customWidth="1"/>
    <col min="8" max="8" width="31.109375" style="347" customWidth="1"/>
    <col min="9" max="9" width="32.33203125" style="346" customWidth="1"/>
    <col min="10" max="10" width="22.33203125" style="346" customWidth="1"/>
    <col min="11" max="11" width="19.5546875" style="346" customWidth="1"/>
    <col min="12" max="12" width="21.109375" style="346" customWidth="1"/>
    <col min="13" max="13" width="9.109375" style="346" customWidth="1"/>
    <col min="14" max="16384" width="9.109375" style="348"/>
  </cols>
  <sheetData>
    <row r="1" spans="1:9" ht="13.8" x14ac:dyDescent="0.3">
      <c r="A1" s="524" t="s">
        <v>99</v>
      </c>
      <c r="B1" s="524"/>
      <c r="C1" s="524"/>
      <c r="D1" s="524"/>
      <c r="E1" s="524"/>
      <c r="F1" s="524"/>
      <c r="G1" s="524"/>
      <c r="H1" s="524"/>
      <c r="I1" s="524"/>
    </row>
    <row r="2" spans="1:9" ht="13.8" x14ac:dyDescent="0.3">
      <c r="A2" s="524"/>
      <c r="B2" s="524"/>
      <c r="C2" s="524"/>
      <c r="D2" s="524"/>
      <c r="E2" s="524"/>
      <c r="F2" s="524"/>
      <c r="G2" s="524"/>
      <c r="H2" s="524"/>
      <c r="I2" s="524"/>
    </row>
    <row r="3" spans="1:9" ht="13.8" x14ac:dyDescent="0.3">
      <c r="A3" s="524"/>
      <c r="B3" s="524"/>
      <c r="C3" s="524"/>
      <c r="D3" s="524"/>
      <c r="E3" s="524"/>
      <c r="F3" s="524"/>
      <c r="G3" s="524"/>
      <c r="H3" s="524"/>
      <c r="I3" s="524"/>
    </row>
    <row r="4" spans="1:9" ht="13.8" x14ac:dyDescent="0.3">
      <c r="A4" s="524"/>
      <c r="B4" s="524"/>
      <c r="C4" s="524"/>
      <c r="D4" s="524"/>
      <c r="E4" s="524"/>
      <c r="F4" s="524"/>
      <c r="G4" s="524"/>
      <c r="H4" s="524"/>
      <c r="I4" s="524"/>
    </row>
    <row r="5" spans="1:9" ht="13.8" x14ac:dyDescent="0.3">
      <c r="A5" s="524"/>
      <c r="B5" s="524"/>
      <c r="C5" s="524"/>
      <c r="D5" s="524"/>
      <c r="E5" s="524"/>
      <c r="F5" s="524"/>
      <c r="G5" s="524"/>
      <c r="H5" s="524"/>
      <c r="I5" s="524"/>
    </row>
    <row r="6" spans="1:9" ht="13.8" x14ac:dyDescent="0.3">
      <c r="A6" s="524"/>
      <c r="B6" s="524"/>
      <c r="C6" s="524"/>
      <c r="D6" s="524"/>
      <c r="E6" s="524"/>
      <c r="F6" s="524"/>
      <c r="G6" s="524"/>
      <c r="H6" s="524"/>
      <c r="I6" s="524"/>
    </row>
    <row r="7" spans="1:9" ht="13.8" x14ac:dyDescent="0.3">
      <c r="A7" s="524"/>
      <c r="B7" s="524"/>
      <c r="C7" s="524"/>
      <c r="D7" s="524"/>
      <c r="E7" s="524"/>
      <c r="F7" s="524"/>
      <c r="G7" s="524"/>
      <c r="H7" s="524"/>
      <c r="I7" s="524"/>
    </row>
    <row r="8" spans="1:9" ht="13.8" x14ac:dyDescent="0.3">
      <c r="A8" s="525" t="s">
        <v>30</v>
      </c>
      <c r="B8" s="525"/>
      <c r="C8" s="525"/>
      <c r="D8" s="525"/>
      <c r="E8" s="525"/>
      <c r="F8" s="525"/>
      <c r="G8" s="525"/>
      <c r="H8" s="525"/>
      <c r="I8" s="525"/>
    </row>
    <row r="9" spans="1:9" ht="13.8" x14ac:dyDescent="0.3">
      <c r="A9" s="525"/>
      <c r="B9" s="525"/>
      <c r="C9" s="525"/>
      <c r="D9" s="525"/>
      <c r="E9" s="525"/>
      <c r="F9" s="525"/>
      <c r="G9" s="525"/>
      <c r="H9" s="525"/>
      <c r="I9" s="525"/>
    </row>
    <row r="10" spans="1:9" ht="13.8" x14ac:dyDescent="0.3">
      <c r="A10" s="525"/>
      <c r="B10" s="525"/>
      <c r="C10" s="525"/>
      <c r="D10" s="525"/>
      <c r="E10" s="525"/>
      <c r="F10" s="525"/>
      <c r="G10" s="525"/>
      <c r="H10" s="525"/>
      <c r="I10" s="525"/>
    </row>
    <row r="11" spans="1:9" ht="13.8" x14ac:dyDescent="0.3">
      <c r="A11" s="525"/>
      <c r="B11" s="525"/>
      <c r="C11" s="525"/>
      <c r="D11" s="525"/>
      <c r="E11" s="525"/>
      <c r="F11" s="525"/>
      <c r="G11" s="525"/>
      <c r="H11" s="525"/>
      <c r="I11" s="525"/>
    </row>
    <row r="12" spans="1:9" ht="13.8" x14ac:dyDescent="0.3">
      <c r="A12" s="525"/>
      <c r="B12" s="525"/>
      <c r="C12" s="525"/>
      <c r="D12" s="525"/>
      <c r="E12" s="525"/>
      <c r="F12" s="525"/>
      <c r="G12" s="525"/>
      <c r="H12" s="525"/>
      <c r="I12" s="525"/>
    </row>
    <row r="13" spans="1:9" ht="13.8" x14ac:dyDescent="0.3">
      <c r="A13" s="525"/>
      <c r="B13" s="525"/>
      <c r="C13" s="525"/>
      <c r="D13" s="525"/>
      <c r="E13" s="525"/>
      <c r="F13" s="525"/>
      <c r="G13" s="525"/>
      <c r="H13" s="525"/>
      <c r="I13" s="525"/>
    </row>
    <row r="14" spans="1:9" ht="13.8" x14ac:dyDescent="0.3">
      <c r="A14" s="525"/>
      <c r="B14" s="525"/>
      <c r="C14" s="525"/>
      <c r="D14" s="525"/>
      <c r="E14" s="525"/>
      <c r="F14" s="525"/>
      <c r="G14" s="525"/>
      <c r="H14" s="525"/>
      <c r="I14" s="525"/>
    </row>
    <row r="15" spans="1:9" ht="19.5" customHeight="1" thickBot="1" x14ac:dyDescent="0.35"/>
    <row r="16" spans="1:9" ht="19.5" customHeight="1" thickBot="1" x14ac:dyDescent="0.35">
      <c r="A16" s="526" t="s">
        <v>31</v>
      </c>
      <c r="B16" s="527"/>
      <c r="C16" s="527"/>
      <c r="D16" s="527"/>
      <c r="E16" s="527"/>
      <c r="F16" s="527"/>
      <c r="G16" s="527"/>
      <c r="H16" s="528"/>
    </row>
    <row r="17" spans="1:14" ht="18" x14ac:dyDescent="0.3">
      <c r="A17" s="529" t="s">
        <v>32</v>
      </c>
      <c r="B17" s="529"/>
      <c r="C17" s="529"/>
      <c r="D17" s="529"/>
      <c r="E17" s="529"/>
      <c r="F17" s="529"/>
      <c r="G17" s="529"/>
      <c r="H17" s="529"/>
    </row>
    <row r="18" spans="1:14" ht="18" x14ac:dyDescent="0.3">
      <c r="A18" s="349" t="s">
        <v>33</v>
      </c>
      <c r="B18" s="220" t="s">
        <v>155</v>
      </c>
      <c r="C18" s="350"/>
      <c r="D18" s="350"/>
      <c r="E18" s="350"/>
    </row>
    <row r="19" spans="1:14" ht="18" x14ac:dyDescent="0.3">
      <c r="A19" s="349" t="s">
        <v>34</v>
      </c>
      <c r="B19" s="351" t="str">
        <f>Artesunate!B19</f>
        <v>NDQD201605967</v>
      </c>
      <c r="C19" s="352">
        <v>22</v>
      </c>
    </row>
    <row r="20" spans="1:14" ht="18" x14ac:dyDescent="0.3">
      <c r="A20" s="349" t="s">
        <v>35</v>
      </c>
      <c r="B20" s="351" t="s">
        <v>145</v>
      </c>
    </row>
    <row r="21" spans="1:14" ht="18" x14ac:dyDescent="0.35">
      <c r="A21" s="349" t="s">
        <v>36</v>
      </c>
      <c r="B21" s="353" t="s">
        <v>146</v>
      </c>
      <c r="C21" s="353"/>
      <c r="D21" s="353"/>
      <c r="E21" s="353"/>
      <c r="F21" s="353"/>
      <c r="G21" s="353"/>
      <c r="H21" s="353"/>
      <c r="I21" s="354"/>
    </row>
    <row r="22" spans="1:14" ht="18" x14ac:dyDescent="0.3">
      <c r="A22" s="349" t="s">
        <v>37</v>
      </c>
      <c r="B22" s="355">
        <f>Artesunate!B22</f>
        <v>42551</v>
      </c>
    </row>
    <row r="23" spans="1:14" ht="18" x14ac:dyDescent="0.3">
      <c r="A23" s="349" t="s">
        <v>38</v>
      </c>
      <c r="B23" s="355">
        <f>Artesunate!B23</f>
        <v>42583</v>
      </c>
    </row>
    <row r="24" spans="1:14" ht="18" x14ac:dyDescent="0.3">
      <c r="A24" s="349"/>
      <c r="B24" s="356"/>
    </row>
    <row r="25" spans="1:14" ht="18" x14ac:dyDescent="0.3">
      <c r="A25" s="357" t="s">
        <v>1</v>
      </c>
      <c r="B25" s="358" t="s">
        <v>147</v>
      </c>
    </row>
    <row r="26" spans="1:14" s="364" customFormat="1" ht="18" x14ac:dyDescent="0.35">
      <c r="A26" s="359"/>
      <c r="B26" s="360"/>
      <c r="C26" s="361"/>
      <c r="D26" s="361"/>
      <c r="E26" s="361"/>
      <c r="F26" s="361"/>
      <c r="G26" s="361"/>
      <c r="H26" s="361"/>
      <c r="I26" s="362"/>
      <c r="J26" s="362"/>
      <c r="K26" s="362"/>
      <c r="L26" s="362"/>
      <c r="M26" s="362"/>
      <c r="N26" s="363"/>
    </row>
    <row r="27" spans="1:14" s="364" customFormat="1" ht="26.25" customHeight="1" x14ac:dyDescent="0.45">
      <c r="A27" s="365" t="s">
        <v>4</v>
      </c>
      <c r="B27" s="366" t="s">
        <v>145</v>
      </c>
      <c r="C27" s="367"/>
      <c r="D27" s="363"/>
      <c r="E27" s="363"/>
      <c r="F27" s="363"/>
      <c r="G27" s="363"/>
      <c r="H27" s="361"/>
      <c r="I27" s="362"/>
      <c r="J27" s="362"/>
      <c r="K27" s="362"/>
      <c r="L27" s="362"/>
      <c r="M27" s="362"/>
      <c r="N27" s="363"/>
    </row>
    <row r="28" spans="1:14" s="364" customFormat="1" ht="26.25" customHeight="1" x14ac:dyDescent="0.45">
      <c r="A28" s="368" t="s">
        <v>100</v>
      </c>
      <c r="B28" s="367">
        <v>58.44</v>
      </c>
      <c r="C28" s="369"/>
      <c r="D28" s="370"/>
      <c r="E28" s="370"/>
      <c r="F28" s="370"/>
      <c r="G28" s="370"/>
      <c r="H28" s="361"/>
      <c r="I28" s="362"/>
      <c r="J28" s="362"/>
      <c r="K28" s="362"/>
      <c r="L28" s="362"/>
      <c r="M28" s="362"/>
      <c r="N28" s="363"/>
    </row>
    <row r="29" spans="1:14" s="364" customFormat="1" ht="26.25" customHeight="1" x14ac:dyDescent="0.45">
      <c r="A29" s="359" t="s">
        <v>101</v>
      </c>
      <c r="B29" s="371">
        <v>0.1</v>
      </c>
      <c r="C29" s="369"/>
      <c r="D29" s="370"/>
      <c r="E29" s="370"/>
      <c r="F29" s="370"/>
      <c r="G29" s="370"/>
      <c r="H29" s="361"/>
      <c r="I29" s="362"/>
      <c r="J29" s="362"/>
      <c r="K29" s="362"/>
      <c r="L29" s="362"/>
      <c r="M29" s="362"/>
      <c r="N29" s="363"/>
    </row>
    <row r="30" spans="1:14" s="364" customFormat="1" ht="18" x14ac:dyDescent="0.35">
      <c r="A30" s="372" t="s">
        <v>149</v>
      </c>
      <c r="B30" s="373">
        <v>1</v>
      </c>
      <c r="C30" s="374" t="s">
        <v>102</v>
      </c>
      <c r="D30" s="373">
        <v>1</v>
      </c>
      <c r="F30" s="361"/>
      <c r="G30" s="361"/>
      <c r="H30" s="361"/>
      <c r="I30" s="362"/>
      <c r="J30" s="362"/>
      <c r="K30" s="362"/>
      <c r="L30" s="362"/>
      <c r="M30" s="362"/>
      <c r="N30" s="363"/>
    </row>
    <row r="31" spans="1:14" s="364" customFormat="1" ht="18" x14ac:dyDescent="0.35">
      <c r="A31" s="359"/>
      <c r="B31" s="360"/>
      <c r="C31" s="361"/>
      <c r="D31" s="361"/>
      <c r="E31" s="361"/>
      <c r="F31" s="361"/>
      <c r="G31" s="361"/>
      <c r="H31" s="361"/>
      <c r="I31" s="362"/>
      <c r="J31" s="362"/>
      <c r="K31" s="362"/>
      <c r="L31" s="362"/>
      <c r="M31" s="362"/>
      <c r="N31" s="363"/>
    </row>
    <row r="32" spans="1:14" s="364" customFormat="1" ht="19.5" customHeight="1" thickBot="1" x14ac:dyDescent="0.4">
      <c r="A32" s="359"/>
      <c r="B32" s="360"/>
      <c r="C32" s="361"/>
      <c r="D32" s="361"/>
      <c r="E32" s="361"/>
      <c r="F32" s="361"/>
      <c r="G32" s="361"/>
      <c r="H32" s="361"/>
      <c r="I32" s="362"/>
      <c r="J32" s="362"/>
      <c r="K32" s="362"/>
      <c r="L32" s="362"/>
      <c r="M32" s="362"/>
      <c r="N32" s="363"/>
    </row>
    <row r="33" spans="1:14" s="364" customFormat="1" ht="19.5" customHeight="1" thickBot="1" x14ac:dyDescent="0.4">
      <c r="A33" s="375" t="s">
        <v>103</v>
      </c>
      <c r="B33" s="375" t="s">
        <v>104</v>
      </c>
      <c r="C33" s="376" t="s">
        <v>105</v>
      </c>
      <c r="D33" s="375" t="s">
        <v>106</v>
      </c>
      <c r="E33" s="377" t="s">
        <v>107</v>
      </c>
      <c r="F33" s="377" t="s">
        <v>108</v>
      </c>
      <c r="G33" s="375" t="s">
        <v>114</v>
      </c>
      <c r="J33" s="362"/>
      <c r="K33" s="362"/>
      <c r="L33" s="362"/>
      <c r="M33" s="362"/>
      <c r="N33" s="363"/>
    </row>
    <row r="34" spans="1:14" s="364" customFormat="1" ht="26.25" customHeight="1" x14ac:dyDescent="0.45">
      <c r="A34" s="378" t="s">
        <v>109</v>
      </c>
      <c r="B34" s="379">
        <v>50.11</v>
      </c>
      <c r="C34" s="380">
        <f>IF(ISBLANK(B34), "-",B34/$B$28*($B$30/$D$30))</f>
        <v>0.857460643394935</v>
      </c>
      <c r="D34" s="381">
        <v>8.5</v>
      </c>
      <c r="E34" s="382">
        <f>IF(ISBLANK(B34), "-",C34/D34)</f>
        <v>0.1008777227523453</v>
      </c>
      <c r="F34" s="383">
        <f>IF(ISBLANK(B34), "-",(E34-$B$29)/$B$29)</f>
        <v>8.7772275234529462E-3</v>
      </c>
      <c r="G34" s="384">
        <f>IF(ISBLANK(B34),"-",E34/$B$29)</f>
        <v>1.008777227523453</v>
      </c>
      <c r="J34" s="362"/>
      <c r="K34" s="362"/>
      <c r="L34" s="362"/>
      <c r="M34" s="362"/>
      <c r="N34" s="363"/>
    </row>
    <row r="35" spans="1:14" s="364" customFormat="1" ht="26.25" customHeight="1" x14ac:dyDescent="0.45">
      <c r="A35" s="385" t="s">
        <v>110</v>
      </c>
      <c r="B35" s="386">
        <v>49.98</v>
      </c>
      <c r="C35" s="387">
        <f>IF(ISBLANK(B35), "-",B35/$B$28*($B$30/$D$30))</f>
        <v>0.85523613963039014</v>
      </c>
      <c r="D35" s="388">
        <v>8.5</v>
      </c>
      <c r="E35" s="389">
        <f>IF(ISBLANK(B35), "-",C35/D35)</f>
        <v>0.10061601642710472</v>
      </c>
      <c r="F35" s="390">
        <f>IF(ISBLANK(B35), "-",(E35-$B$29)/$B$29)</f>
        <v>6.1601642710470972E-3</v>
      </c>
      <c r="G35" s="391">
        <f>IF(ISBLANK(B35),"-",E35/$B$29)</f>
        <v>1.0061601642710472</v>
      </c>
      <c r="J35" s="362"/>
      <c r="K35" s="362"/>
      <c r="L35" s="362"/>
      <c r="M35" s="362"/>
      <c r="N35" s="363"/>
    </row>
    <row r="36" spans="1:14" s="364" customFormat="1" ht="26.25" customHeight="1" x14ac:dyDescent="0.45">
      <c r="A36" s="385" t="s">
        <v>111</v>
      </c>
      <c r="B36" s="386">
        <v>50.11</v>
      </c>
      <c r="C36" s="387">
        <f>IF(ISBLANK(B36), "-",B36/$B$28*($B$30/$D$30))</f>
        <v>0.857460643394935</v>
      </c>
      <c r="D36" s="388">
        <v>8.5</v>
      </c>
      <c r="E36" s="389">
        <f>IF(ISBLANK(B36), "-",C36/D36)</f>
        <v>0.1008777227523453</v>
      </c>
      <c r="F36" s="390">
        <f>IF(ISBLANK(B36), "-",(E36-$B$29)/$B$29)</f>
        <v>8.7772275234529462E-3</v>
      </c>
      <c r="G36" s="391">
        <f>IF(ISBLANK(B36),"-",E36/$B$29)</f>
        <v>1.008777227523453</v>
      </c>
      <c r="J36" s="362"/>
      <c r="K36" s="362"/>
      <c r="L36" s="362"/>
      <c r="M36" s="362"/>
      <c r="N36" s="363"/>
    </row>
    <row r="37" spans="1:14" s="364" customFormat="1" ht="27" customHeight="1" thickBot="1" x14ac:dyDescent="0.5">
      <c r="A37" s="392" t="s">
        <v>112</v>
      </c>
      <c r="B37" s="393"/>
      <c r="C37" s="394" t="str">
        <f>IF(ISBLANK(B37), "-",B37/$B$28*($B$30/$D$30))</f>
        <v>-</v>
      </c>
      <c r="D37" s="395"/>
      <c r="E37" s="396" t="str">
        <f>IF(ISBLANK(B37), "-",C37/D37)</f>
        <v>-</v>
      </c>
      <c r="F37" s="397" t="str">
        <f>IF(ISBLANK(B37), "-",(E37-$B$29)/$B$29)</f>
        <v>-</v>
      </c>
      <c r="G37" s="398" t="str">
        <f>IF(ISBLANK(B37),"-",E37/$B$29)</f>
        <v>-</v>
      </c>
      <c r="J37" s="362"/>
      <c r="K37" s="362"/>
      <c r="L37" s="362"/>
      <c r="M37" s="362"/>
      <c r="N37" s="363"/>
    </row>
    <row r="38" spans="1:14" ht="19.5" customHeight="1" thickBot="1" x14ac:dyDescent="0.4">
      <c r="A38" s="363"/>
      <c r="B38" s="363"/>
      <c r="C38" s="363"/>
      <c r="D38" s="399" t="s">
        <v>113</v>
      </c>
      <c r="E38" s="400">
        <f>AVERAGE(E34:E37)</f>
        <v>0.10079048731059843</v>
      </c>
      <c r="F38" s="401">
        <f>AVERAGE(F34:F37)</f>
        <v>7.9048731059843304E-3</v>
      </c>
      <c r="G38" s="402">
        <f>AVERAGE(G34:G37)</f>
        <v>1.0079048731059845</v>
      </c>
      <c r="H38" s="363"/>
      <c r="L38" s="362"/>
      <c r="M38" s="362"/>
      <c r="N38" s="363"/>
    </row>
    <row r="39" spans="1:14" ht="18" x14ac:dyDescent="0.35">
      <c r="A39" s="363"/>
      <c r="B39" s="403"/>
      <c r="C39" s="404"/>
      <c r="D39" s="405" t="s">
        <v>74</v>
      </c>
      <c r="E39" s="406">
        <f>STDEV(E34:E37)/E38</f>
        <v>1.4991118840477242E-3</v>
      </c>
      <c r="F39" s="407"/>
      <c r="G39" s="363"/>
      <c r="H39" s="363"/>
    </row>
    <row r="40" spans="1:14" ht="19.5" customHeight="1" thickBot="1" x14ac:dyDescent="0.4">
      <c r="A40" s="363"/>
      <c r="B40" s="403"/>
      <c r="C40" s="404"/>
      <c r="D40" s="408" t="s">
        <v>18</v>
      </c>
      <c r="E40" s="409">
        <f>COUNT(E34:E37)</f>
        <v>3</v>
      </c>
      <c r="F40" s="410"/>
      <c r="G40" s="363"/>
      <c r="H40" s="363"/>
    </row>
    <row r="41" spans="1:14" ht="18" x14ac:dyDescent="0.35">
      <c r="A41" s="411"/>
      <c r="B41" s="412"/>
      <c r="C41" s="403"/>
      <c r="D41" s="403"/>
      <c r="E41" s="403"/>
      <c r="F41" s="413"/>
      <c r="G41" s="363"/>
      <c r="H41" s="363"/>
    </row>
    <row r="43" spans="1:14" ht="18" x14ac:dyDescent="0.3">
      <c r="A43" s="414" t="s">
        <v>1</v>
      </c>
      <c r="B43" s="358" t="s">
        <v>75</v>
      </c>
    </row>
    <row r="44" spans="1:14" ht="18" x14ac:dyDescent="0.3">
      <c r="A44" s="359" t="s">
        <v>76</v>
      </c>
      <c r="B44" s="415" t="str">
        <f>B21</f>
        <v>Each 100 mL contains 900 mg Sodium Chloride</v>
      </c>
    </row>
    <row r="45" spans="1:14" ht="18" x14ac:dyDescent="0.3">
      <c r="A45" s="415"/>
      <c r="B45" s="416"/>
      <c r="H45" s="417"/>
    </row>
    <row r="46" spans="1:14" ht="26.25" customHeight="1" x14ac:dyDescent="0.45">
      <c r="A46" s="415" t="s">
        <v>115</v>
      </c>
      <c r="B46" s="418">
        <v>100</v>
      </c>
      <c r="C46" s="361" t="s">
        <v>116</v>
      </c>
      <c r="D46" s="419">
        <v>900</v>
      </c>
      <c r="E46" s="361" t="str">
        <f>B20</f>
        <v>Sodium Chloride</v>
      </c>
      <c r="H46" s="417"/>
    </row>
    <row r="47" spans="1:14" ht="18" x14ac:dyDescent="0.3">
      <c r="A47" s="415"/>
      <c r="B47" s="420"/>
      <c r="H47" s="417">
        <f>C54*G38*B48</f>
        <v>45.678470588235299</v>
      </c>
    </row>
    <row r="48" spans="1:14" ht="26.25" customHeight="1" x14ac:dyDescent="0.45">
      <c r="A48" s="359" t="s">
        <v>150</v>
      </c>
      <c r="B48" s="421">
        <v>5.8440000000000003</v>
      </c>
      <c r="C48" s="363" t="str">
        <f>B20</f>
        <v>Sodium Chloride</v>
      </c>
      <c r="H48" s="417"/>
    </row>
    <row r="49" spans="1:10" ht="19.5" customHeight="1" thickBot="1" x14ac:dyDescent="0.4">
      <c r="A49" s="363"/>
      <c r="B49" s="363"/>
      <c r="C49" s="363"/>
      <c r="D49" s="363"/>
      <c r="H49" s="417"/>
    </row>
    <row r="50" spans="1:10" ht="19.5" customHeight="1" thickBot="1" x14ac:dyDescent="0.4">
      <c r="C50" s="363"/>
      <c r="D50" s="363"/>
      <c r="E50" s="363"/>
      <c r="F50" s="363"/>
      <c r="G50" s="530" t="s">
        <v>117</v>
      </c>
      <c r="H50" s="531"/>
      <c r="J50" s="422"/>
    </row>
    <row r="51" spans="1:10" ht="19.5" customHeight="1" thickBot="1" x14ac:dyDescent="0.35">
      <c r="A51" s="423" t="s">
        <v>118</v>
      </c>
      <c r="B51" s="375" t="s">
        <v>119</v>
      </c>
      <c r="C51" s="375" t="s">
        <v>120</v>
      </c>
      <c r="D51" s="375" t="s">
        <v>121</v>
      </c>
      <c r="E51" s="375" t="s">
        <v>122</v>
      </c>
      <c r="F51" s="424" t="s">
        <v>123</v>
      </c>
      <c r="G51" s="375" t="s">
        <v>124</v>
      </c>
      <c r="H51" s="375" t="s">
        <v>125</v>
      </c>
      <c r="I51" s="425" t="s">
        <v>126</v>
      </c>
      <c r="J51" s="426"/>
    </row>
    <row r="52" spans="1:10" ht="26.25" customHeight="1" x14ac:dyDescent="0.45">
      <c r="A52" s="427" t="s">
        <v>109</v>
      </c>
      <c r="B52" s="428">
        <v>5</v>
      </c>
      <c r="C52" s="429">
        <v>7.8390000000000004</v>
      </c>
      <c r="D52" s="430">
        <v>0</v>
      </c>
      <c r="E52" s="431">
        <f>IF(ISBLANK(B52),"-",C52-$D$56)</f>
        <v>7.8390000000000004</v>
      </c>
      <c r="F52" s="432">
        <f>IF(ISBLANK(B52), "-",E52*$G$38)</f>
        <v>7.9009663002778128</v>
      </c>
      <c r="G52" s="433">
        <f>IF(ISBLANK(B52),"-",F52*$B$48)</f>
        <v>46.173247058823542</v>
      </c>
      <c r="H52" s="434">
        <f>IF(ISBLANK(B52),"-",G52*$B$46/B52)</f>
        <v>923.46494117647092</v>
      </c>
      <c r="I52" s="383">
        <f>IF(ISBLANK(B52),"-",H52/$D$46)</f>
        <v>1.0260721568627456</v>
      </c>
      <c r="J52" s="435"/>
    </row>
    <row r="53" spans="1:10" ht="26.25" customHeight="1" x14ac:dyDescent="0.45">
      <c r="A53" s="436" t="s">
        <v>110</v>
      </c>
      <c r="B53" s="437">
        <v>5</v>
      </c>
      <c r="C53" s="438">
        <v>7.8070000000000004</v>
      </c>
      <c r="D53" s="439">
        <v>0</v>
      </c>
      <c r="E53" s="440">
        <f>IF(ISBLANK(B53),"-",C53-$D$56)</f>
        <v>7.8070000000000004</v>
      </c>
      <c r="F53" s="441">
        <f>IF(ISBLANK(B53), "-",E53*$G$38)</f>
        <v>7.8687133443384214</v>
      </c>
      <c r="G53" s="442">
        <f>IF(ISBLANK(B53),"-",F53*$B$48)</f>
        <v>45.984760784313735</v>
      </c>
      <c r="H53" s="443">
        <f>IF(ISBLANK(B53),"-",G53*$B$46/B53)</f>
        <v>919.69521568627476</v>
      </c>
      <c r="I53" s="390">
        <f>IF(ISBLANK(B53),"-",H53/$D$46)</f>
        <v>1.0218835729847497</v>
      </c>
      <c r="J53" s="435"/>
    </row>
    <row r="54" spans="1:10" ht="26.25" customHeight="1" x14ac:dyDescent="0.45">
      <c r="A54" s="436" t="s">
        <v>111</v>
      </c>
      <c r="B54" s="437">
        <v>5</v>
      </c>
      <c r="C54" s="438">
        <v>7.7549999999999999</v>
      </c>
      <c r="D54" s="439">
        <v>0</v>
      </c>
      <c r="E54" s="440">
        <f>IF(ISBLANK(B54),"-",C54-$D$56)</f>
        <v>7.7549999999999999</v>
      </c>
      <c r="F54" s="441">
        <f>IF(ISBLANK(B54), "-",E54*$G$38)</f>
        <v>7.8163022909369095</v>
      </c>
      <c r="G54" s="442">
        <f>IF(ISBLANK(B54),"-",F54*$B$48)</f>
        <v>45.678470588235299</v>
      </c>
      <c r="H54" s="443">
        <f>IF(ISBLANK(B54),"-",G54*$B$46/B54)</f>
        <v>913.56941176470593</v>
      </c>
      <c r="I54" s="390">
        <f>IF(ISBLANK(B54),"-",H54/$D$46)</f>
        <v>1.0150771241830066</v>
      </c>
      <c r="J54" s="435"/>
    </row>
    <row r="55" spans="1:10" ht="27" customHeight="1" thickBot="1" x14ac:dyDescent="0.5">
      <c r="A55" s="444" t="s">
        <v>112</v>
      </c>
      <c r="B55" s="445"/>
      <c r="C55" s="446"/>
      <c r="D55" s="447"/>
      <c r="E55" s="448" t="str">
        <f>IF(ISBLANK(B55),"-",C55-$D$56)</f>
        <v>-</v>
      </c>
      <c r="F55" s="449" t="str">
        <f>IF(ISBLANK(B55), "-",E55*$G$38)</f>
        <v>-</v>
      </c>
      <c r="G55" s="450" t="str">
        <f>IF(ISBLANK(B55),"-",F55*$B$48)</f>
        <v>-</v>
      </c>
      <c r="H55" s="451" t="str">
        <f>IF(ISBLANK(B55),"-",G55*$B$46/B55)</f>
        <v>-</v>
      </c>
      <c r="I55" s="390" t="str">
        <f>IF(ISBLANK(B55),"-",H55/$D$46)</f>
        <v>-</v>
      </c>
      <c r="J55" s="410"/>
    </row>
    <row r="56" spans="1:10" ht="26.25" customHeight="1" x14ac:dyDescent="0.45">
      <c r="C56" s="452" t="s">
        <v>113</v>
      </c>
      <c r="D56" s="453">
        <f>AVERAGE(D52:D55)</f>
        <v>0</v>
      </c>
      <c r="F56" s="452" t="s">
        <v>113</v>
      </c>
      <c r="G56" s="454">
        <f>AVERAGE(G52:G55)</f>
        <v>45.94549281045753</v>
      </c>
      <c r="H56" s="455">
        <f>AVERAGE(H52:H55)</f>
        <v>918.90985620915046</v>
      </c>
      <c r="I56" s="456">
        <f>AVERAGE(I52:I55)</f>
        <v>1.0210109513435006</v>
      </c>
      <c r="J56" s="457"/>
    </row>
    <row r="57" spans="1:10" ht="26.25" customHeight="1" x14ac:dyDescent="0.5">
      <c r="C57" s="405" t="s">
        <v>74</v>
      </c>
      <c r="D57" s="406" t="str">
        <f>IF(D56=0,"-",STDEV(D52:D55)/D56)</f>
        <v>-</v>
      </c>
      <c r="F57" s="405" t="s">
        <v>74</v>
      </c>
      <c r="G57" s="458"/>
      <c r="H57" s="459">
        <f>STDEV(H52:H55)/H56</f>
        <v>5.4350200745558203E-3</v>
      </c>
      <c r="I57" s="460">
        <f>STDEV(I52:I55)/I56</f>
        <v>5.4350200745558828E-3</v>
      </c>
      <c r="J57" s="461"/>
    </row>
    <row r="58" spans="1:10" ht="27" customHeight="1" thickBot="1" x14ac:dyDescent="0.55000000000000004">
      <c r="C58" s="408" t="s">
        <v>18</v>
      </c>
      <c r="D58" s="409">
        <f>COUNT(D52:D55)</f>
        <v>3</v>
      </c>
      <c r="F58" s="408" t="s">
        <v>18</v>
      </c>
      <c r="G58" s="462">
        <f>COUNT(G52:G55)</f>
        <v>3</v>
      </c>
      <c r="H58" s="463">
        <f>COUNT(H52:H55)</f>
        <v>3</v>
      </c>
      <c r="I58" s="462">
        <f>COUNT(I52:I55)</f>
        <v>3</v>
      </c>
      <c r="J58" s="464"/>
    </row>
    <row r="59" spans="1:10" ht="18" x14ac:dyDescent="0.35">
      <c r="H59" s="417"/>
      <c r="J59" s="363"/>
    </row>
    <row r="60" spans="1:10" ht="18" x14ac:dyDescent="0.3">
      <c r="H60" s="417"/>
    </row>
    <row r="61" spans="1:10" ht="19.5" customHeight="1" thickBot="1" x14ac:dyDescent="0.35">
      <c r="A61" s="465"/>
      <c r="B61" s="465"/>
      <c r="C61" s="466"/>
      <c r="D61" s="466"/>
      <c r="E61" s="466"/>
      <c r="F61" s="466"/>
      <c r="G61" s="466"/>
      <c r="H61" s="466"/>
    </row>
    <row r="62" spans="1:10" ht="18" x14ac:dyDescent="0.3">
      <c r="B62" s="523" t="s">
        <v>24</v>
      </c>
      <c r="C62" s="523"/>
      <c r="E62" s="467" t="s">
        <v>25</v>
      </c>
      <c r="F62" s="468"/>
      <c r="G62" s="523" t="s">
        <v>26</v>
      </c>
      <c r="H62" s="523"/>
    </row>
    <row r="63" spans="1:10" ht="83.25" customHeight="1" x14ac:dyDescent="0.3">
      <c r="A63" s="469" t="s">
        <v>27</v>
      </c>
      <c r="B63" s="470"/>
      <c r="C63" s="470"/>
      <c r="E63" s="471"/>
      <c r="F63" s="361"/>
      <c r="G63" s="471"/>
      <c r="H63" s="471"/>
    </row>
    <row r="64" spans="1:10" ht="84" customHeight="1" x14ac:dyDescent="0.3">
      <c r="A64" s="469" t="s">
        <v>28</v>
      </c>
      <c r="B64" s="472"/>
      <c r="C64" s="472"/>
      <c r="E64" s="473"/>
      <c r="F64" s="361"/>
      <c r="G64" s="474"/>
      <c r="H64" s="474"/>
    </row>
    <row r="65" spans="1:9" ht="18" x14ac:dyDescent="0.35">
      <c r="A65" s="417"/>
      <c r="B65" s="417"/>
      <c r="C65" s="417"/>
      <c r="D65" s="417"/>
      <c r="E65" s="417"/>
      <c r="F65" s="475"/>
      <c r="G65" s="417"/>
      <c r="H65" s="417"/>
      <c r="I65" s="363"/>
    </row>
    <row r="66" spans="1:9" ht="18" x14ac:dyDescent="0.35">
      <c r="A66" s="417"/>
      <c r="B66" s="417"/>
      <c r="C66" s="417"/>
      <c r="D66" s="417"/>
      <c r="E66" s="417"/>
      <c r="F66" s="475"/>
      <c r="G66" s="417"/>
      <c r="H66" s="417"/>
      <c r="I66" s="363"/>
    </row>
    <row r="67" spans="1:9" ht="18" x14ac:dyDescent="0.35">
      <c r="A67" s="417"/>
      <c r="B67" s="417"/>
      <c r="C67" s="417"/>
      <c r="D67" s="417"/>
      <c r="E67" s="417"/>
      <c r="F67" s="475"/>
      <c r="G67" s="417"/>
      <c r="H67" s="417"/>
      <c r="I67" s="363"/>
    </row>
    <row r="68" spans="1:9" ht="18" x14ac:dyDescent="0.35">
      <c r="A68" s="417"/>
      <c r="B68" s="417"/>
      <c r="C68" s="417"/>
      <c r="D68" s="417"/>
      <c r="E68" s="417"/>
      <c r="F68" s="475"/>
      <c r="G68" s="417"/>
      <c r="H68" s="417"/>
      <c r="I68" s="363"/>
    </row>
    <row r="69" spans="1:9" ht="18" x14ac:dyDescent="0.35">
      <c r="A69" s="417"/>
      <c r="B69" s="417"/>
      <c r="C69" s="417"/>
      <c r="D69" s="417"/>
      <c r="E69" s="417"/>
      <c r="F69" s="475"/>
      <c r="G69" s="417"/>
      <c r="H69" s="417"/>
      <c r="I69" s="363"/>
    </row>
    <row r="70" spans="1:9" ht="18" x14ac:dyDescent="0.35">
      <c r="A70" s="417"/>
      <c r="B70" s="417"/>
      <c r="C70" s="417"/>
      <c r="D70" s="417"/>
      <c r="E70" s="417"/>
      <c r="F70" s="475"/>
      <c r="G70" s="417"/>
      <c r="H70" s="417"/>
      <c r="I70" s="363"/>
    </row>
    <row r="71" spans="1:9" ht="18" x14ac:dyDescent="0.35">
      <c r="A71" s="417"/>
      <c r="B71" s="417"/>
      <c r="C71" s="417"/>
      <c r="D71" s="417"/>
      <c r="E71" s="417"/>
      <c r="F71" s="475"/>
      <c r="G71" s="417"/>
      <c r="H71" s="417"/>
      <c r="I71" s="363"/>
    </row>
    <row r="72" spans="1:9" ht="18" x14ac:dyDescent="0.35">
      <c r="A72" s="417"/>
      <c r="B72" s="417"/>
      <c r="C72" s="417"/>
      <c r="D72" s="417"/>
      <c r="E72" s="417"/>
      <c r="F72" s="475"/>
      <c r="G72" s="417"/>
      <c r="H72" s="417"/>
      <c r="I72" s="363"/>
    </row>
    <row r="73" spans="1:9" ht="18" x14ac:dyDescent="0.35">
      <c r="A73" s="417"/>
      <c r="B73" s="417"/>
      <c r="C73" s="417"/>
      <c r="D73" s="417"/>
      <c r="E73" s="417"/>
      <c r="F73" s="475"/>
      <c r="G73" s="417"/>
      <c r="H73" s="417"/>
      <c r="I73" s="363"/>
    </row>
    <row r="250" spans="1:1" x14ac:dyDescent="0.3">
      <c r="A250" s="347">
        <v>0</v>
      </c>
    </row>
  </sheetData>
  <sheetProtection formatColumns="0" formatRows="0" insertColumns="0" insertHyperlinks="0" deleteColumns="0" deleteRows="0" autoFilter="0" pivotTables="0"/>
  <mergeCells count="7">
    <mergeCell ref="B62:C62"/>
    <mergeCell ref="G62:H62"/>
    <mergeCell ref="A1:I7"/>
    <mergeCell ref="A8:I14"/>
    <mergeCell ref="A16:H16"/>
    <mergeCell ref="A17:H17"/>
    <mergeCell ref="G50:H50"/>
  </mergeCells>
  <conditionalFormatting sqref="E39">
    <cfRule type="cellIs" dxfId="6" priority="7" operator="greaterThan">
      <formula>0.002</formula>
    </cfRule>
  </conditionalFormatting>
  <conditionalFormatting sqref="F39">
    <cfRule type="cellIs" dxfId="5" priority="6" operator="greaterThan">
      <formula>0.002</formula>
    </cfRule>
  </conditionalFormatting>
  <conditionalFormatting sqref="G57">
    <cfRule type="cellIs" dxfId="4" priority="5" operator="greaterThan">
      <formula>0.02</formula>
    </cfRule>
  </conditionalFormatting>
  <conditionalFormatting sqref="H57">
    <cfRule type="cellIs" dxfId="3" priority="4" operator="greaterThan">
      <formula>0.02</formula>
    </cfRule>
  </conditionalFormatting>
  <conditionalFormatting sqref="I57">
    <cfRule type="cellIs" dxfId="2" priority="3" operator="greaterThan">
      <formula>0.02</formula>
    </cfRule>
  </conditionalFormatting>
  <conditionalFormatting sqref="J57">
    <cfRule type="cellIs" dxfId="1" priority="2" operator="greaterThan">
      <formula>0.02</formula>
    </cfRule>
  </conditionalFormatting>
  <conditionalFormatting sqref="F38">
    <cfRule type="cellIs" dxfId="0" priority="1" operator="greaterThan">
      <formula>0.1</formula>
    </cfRule>
  </conditionalFormatting>
  <printOptions horizontalCentered="1" verticalCentered="1"/>
  <pageMargins left="0.7" right="0.7" top="0.75" bottom="0.75" header="0.3" footer="0.3"/>
  <pageSetup paperSize="9" scale="37" orientation="landscape" r:id="rId1"/>
  <headerFooter alignWithMargins="0">
    <oddHeader>&amp;LVer 1</oddHeader>
    <oddFooter>&amp;LNQCL/ADDO/014&amp;C&amp;P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vials</vt:lpstr>
      <vt:lpstr>SST </vt:lpstr>
      <vt:lpstr>Artesunate</vt:lpstr>
      <vt:lpstr>Sodium Bicarbonate </vt:lpstr>
      <vt:lpstr>Sodium Chloride </vt:lpstr>
      <vt:lpstr>Artesunate!Print_Area</vt:lpstr>
      <vt:lpstr>'Sodium Bicarbonate '!Print_Area</vt:lpstr>
      <vt:lpstr>'Sodium Chloride '!Print_Area</vt:lpstr>
      <vt:lpstr>'SST '!Print_Area</vt:lpstr>
      <vt:lpstr>vials!Print_Area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Nicholas Njuguna</cp:lastModifiedBy>
  <cp:lastPrinted>2016-11-01T09:25:15Z</cp:lastPrinted>
  <dcterms:created xsi:type="dcterms:W3CDTF">2005-07-05T10:19:27Z</dcterms:created>
  <dcterms:modified xsi:type="dcterms:W3CDTF">2016-12-01T11:01:23Z</dcterms:modified>
</cp:coreProperties>
</file>