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7620" activeTab="1"/>
  </bookViews>
  <sheets>
    <sheet name="Uniformity" sheetId="2" r:id="rId1"/>
    <sheet name="Diclofenac Sodium" sheetId="4" r:id="rId2"/>
  </sheets>
  <definedNames>
    <definedName name="_xlnm.Print_Area" localSheetId="1">'Diclofenac Sodium'!$A$1:$I$124</definedName>
    <definedName name="_xlnm.Print_Area" localSheetId="0">Uniformity!$A$12:$F$54</definedName>
  </definedNames>
  <calcPr calcId="145621"/>
</workbook>
</file>

<file path=xl/calcChain.xml><?xml version="1.0" encoding="utf-8"?>
<calcChain xmlns="http://schemas.openxmlformats.org/spreadsheetml/2006/main">
  <c r="B57" i="4" l="1"/>
  <c r="B69" i="4" s="1"/>
  <c r="C120" i="4"/>
  <c r="B116" i="4"/>
  <c r="D100" i="4"/>
  <c r="D101" i="4" s="1"/>
  <c r="D102" i="4" s="1"/>
  <c r="B98" i="4"/>
  <c r="F97" i="4"/>
  <c r="D97" i="4"/>
  <c r="D98" i="4" s="1"/>
  <c r="D99" i="4" s="1"/>
  <c r="F95" i="4"/>
  <c r="D95" i="4"/>
  <c r="G94" i="4"/>
  <c r="E94" i="4"/>
  <c r="G93" i="4"/>
  <c r="E93" i="4"/>
  <c r="I92" i="4"/>
  <c r="G92" i="4"/>
  <c r="E92" i="4"/>
  <c r="G91" i="4"/>
  <c r="E91" i="4"/>
  <c r="E95" i="4" s="1"/>
  <c r="B87" i="4"/>
  <c r="B81" i="4"/>
  <c r="B83" i="4" s="1"/>
  <c r="F98" i="4" s="1"/>
  <c r="F99" i="4" s="1"/>
  <c r="B80" i="4"/>
  <c r="B79" i="4"/>
  <c r="C76" i="4"/>
  <c r="H71" i="4"/>
  <c r="G71" i="4"/>
  <c r="B68" i="4"/>
  <c r="H67" i="4"/>
  <c r="G67" i="4"/>
  <c r="H63" i="4"/>
  <c r="G63" i="4"/>
  <c r="C56" i="4"/>
  <c r="B55" i="4"/>
  <c r="B45" i="4"/>
  <c r="D48" i="4" s="1"/>
  <c r="F42" i="4"/>
  <c r="I39" i="4" s="1"/>
  <c r="D42" i="4"/>
  <c r="G41" i="4"/>
  <c r="E41" i="4"/>
  <c r="B34" i="4"/>
  <c r="F44" i="4" s="1"/>
  <c r="F45" i="4" s="1"/>
  <c r="F46" i="4" s="1"/>
  <c r="B30" i="4"/>
  <c r="D49" i="2"/>
  <c r="C46" i="2"/>
  <c r="D34" i="2" s="1"/>
  <c r="C45" i="2"/>
  <c r="D40" i="2"/>
  <c r="D36" i="2"/>
  <c r="D32" i="2"/>
  <c r="D28" i="2"/>
  <c r="D24" i="2"/>
  <c r="C19" i="2"/>
  <c r="G95" i="4" l="1"/>
  <c r="D49" i="4"/>
  <c r="E38" i="4"/>
  <c r="G39" i="4"/>
  <c r="G40" i="4"/>
  <c r="E39" i="4"/>
  <c r="E40" i="4"/>
  <c r="G38" i="4"/>
  <c r="G42" i="4" s="1"/>
  <c r="D44" i="4"/>
  <c r="D45" i="4" s="1"/>
  <c r="D46" i="4" s="1"/>
  <c r="D103" i="4"/>
  <c r="D105" i="4"/>
  <c r="D25" i="2"/>
  <c r="D33" i="2"/>
  <c r="D41" i="2"/>
  <c r="D26" i="2"/>
  <c r="D30" i="2"/>
  <c r="D38" i="2"/>
  <c r="D42" i="2"/>
  <c r="B49" i="2"/>
  <c r="D50" i="2"/>
  <c r="D27" i="2"/>
  <c r="D31" i="2"/>
  <c r="D35" i="2"/>
  <c r="D39" i="2"/>
  <c r="D43" i="2"/>
  <c r="C49" i="2"/>
  <c r="D29" i="2"/>
  <c r="D37" i="2"/>
  <c r="C50" i="2"/>
  <c r="D50" i="4" l="1"/>
  <c r="E42" i="4"/>
  <c r="D52" i="4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5" i="4" l="1"/>
  <c r="E116" i="4" s="1"/>
  <c r="E117" i="4"/>
  <c r="F108" i="4"/>
  <c r="G68" i="4"/>
  <c r="H68" i="4" s="1"/>
  <c r="D51" i="4"/>
  <c r="G69" i="4"/>
  <c r="H69" i="4" s="1"/>
  <c r="G64" i="4"/>
  <c r="H64" i="4" s="1"/>
  <c r="G60" i="4"/>
  <c r="G70" i="4"/>
  <c r="H70" i="4" s="1"/>
  <c r="G65" i="4"/>
  <c r="H65" i="4" s="1"/>
  <c r="G61" i="4"/>
  <c r="H61" i="4" s="1"/>
  <c r="G66" i="4"/>
  <c r="H66" i="4" s="1"/>
  <c r="G62" i="4"/>
  <c r="H62" i="4" s="1"/>
  <c r="F117" i="4" l="1"/>
  <c r="F115" i="4"/>
  <c r="H60" i="4"/>
  <c r="G74" i="4"/>
  <c r="G72" i="4"/>
  <c r="G73" i="4" s="1"/>
  <c r="H74" i="4" l="1"/>
  <c r="H72" i="4"/>
  <c r="G120" i="4"/>
  <c r="F116" i="4"/>
  <c r="G76" i="4" l="1"/>
  <c r="H73" i="4"/>
</calcChain>
</file>

<file path=xl/sharedStrings.xml><?xml version="1.0" encoding="utf-8"?>
<sst xmlns="http://schemas.openxmlformats.org/spreadsheetml/2006/main" count="186" uniqueCount="113">
  <si>
    <t>Analysis Data</t>
  </si>
  <si>
    <t>Reference Substance:</t>
  </si>
  <si>
    <t>CLOFEN 25MG</t>
  </si>
  <si>
    <t>% age Purity:</t>
  </si>
  <si>
    <t>NDQD201605978</t>
  </si>
  <si>
    <t>Diclofenac Sodium 25 mg</t>
  </si>
  <si>
    <t>Each contains diclofenac sodium 25 mg</t>
  </si>
  <si>
    <t>2016-05-27 08:05:37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</si>
  <si>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</si>
  <si>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</si>
  <si>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</si>
  <si>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</si>
  <si>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</si>
  <si>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</si>
  <si>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</si>
  <si>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</si>
  <si>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</si>
  <si>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</si>
  <si>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</si>
  <si>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</si>
  <si>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</si>
  <si>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</si>
  <si>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</si>
  <si>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</si>
  <si>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</si>
  <si>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</si>
  <si>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</si>
  <si>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</si>
  <si>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</si>
  <si>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</si>
  <si>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</si>
  <si>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</si>
  <si>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</si>
  <si>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</si>
  <si>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</si>
  <si>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</si>
  <si>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</si>
  <si>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</si>
  <si>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</si>
  <si>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</si>
  <si>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</si>
  <si>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</si>
  <si>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</si>
  <si>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</si>
  <si>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</si>
  <si>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</si>
  <si>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</si>
  <si>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</si>
  <si>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</si>
  <si>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</si>
  <si>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</si>
  <si>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</si>
  <si>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</si>
  <si>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</si>
  <si>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</si>
  <si>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</si>
  <si>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</si>
  <si>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</si>
  <si>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</si>
  <si>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</si>
  <si>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</si>
  <si>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</si>
  <si>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</si>
  <si>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</si>
  <si>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</si>
  <si>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</si>
  <si>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</si>
  <si>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</si>
  <si>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</si>
  <si>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</si>
  <si>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</si>
  <si>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</si>
  <si>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</si>
  <si>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</si>
  <si>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</si>
  <si>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</si>
  <si>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</si>
  <si>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</si>
  <si>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</si>
  <si>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</si>
  <si>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</si>
  <si>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</si>
  <si>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</si>
  <si>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</si>
  <si>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</si>
  <si>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</si>
  <si>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</si>
  <si>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</si>
  <si>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</si>
  <si>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</si>
  <si>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</si>
  <si>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</si>
  <si>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</si>
  <si>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</si>
  <si>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</si>
  <si>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</si>
  <si>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</si>
  <si>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</si>
  <si>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</si>
  <si>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</si>
  <si>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</si>
  <si>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</si>
  <si>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</si>
  <si>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</si>
  <si>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</si>
  <si>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</si>
  <si>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</si>
  <si>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</si>
  <si>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CLOFEN 12.5MG</t>
  </si>
  <si>
    <t>Diclofenac Sodium 12.5 mg</t>
  </si>
  <si>
    <t>Each contains diclofenac sodium 12.5 mg</t>
  </si>
  <si>
    <t>Diclofenac Sodium</t>
  </si>
  <si>
    <t>D6-2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</si>
</sst>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261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4" xfId="0" applyFont="1" applyFill="1" applyBorder="1"/>
    <xf numFmtId="0" fontId="6" fillId="2" borderId="0" xfId="0" applyFont="1" applyFill="1" applyAlignment="1">
      <alignment horizontal="center"/>
    </xf>
    <xf numFmtId="10" fontId="6" fillId="2" borderId="4" xfId="0" applyNumberFormat="1" applyFont="1" applyFill="1" applyBorder="1"/>
    <xf numFmtId="0" fontId="8" fillId="2" borderId="0" xfId="0" applyFont="1" applyFill="1"/>
    <xf numFmtId="0" fontId="5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3" xfId="0" applyFont="1" applyFill="1" applyBorder="1"/>
    <xf numFmtId="0" fontId="6" fillId="2" borderId="0" xfId="0" applyFont="1" applyFill="1"/>
    <xf numFmtId="0" fontId="6" fillId="2" borderId="3" xfId="0" applyFont="1" applyFill="1" applyBorder="1"/>
    <xf numFmtId="0" fontId="5" fillId="2" borderId="6" xfId="0" applyFont="1" applyFill="1" applyBorder="1"/>
    <xf numFmtId="0" fontId="5" fillId="2" borderId="0" xfId="0" applyFont="1" applyFill="1"/>
    <xf numFmtId="0" fontId="6" fillId="2" borderId="6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7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right" vertical="center"/>
    </xf>
    <xf numFmtId="166" fontId="6" fillId="2" borderId="7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wrapText="1"/>
    </xf>
    <xf numFmtId="164" fontId="5" fillId="2" borderId="7" xfId="0" applyNumberFormat="1" applyFont="1" applyFill="1" applyBorder="1" applyAlignment="1">
      <alignment horizontal="center" wrapText="1"/>
    </xf>
    <xf numFmtId="10" fontId="6" fillId="2" borderId="8" xfId="0" applyNumberFormat="1" applyFont="1" applyFill="1" applyBorder="1" applyAlignment="1">
      <alignment horizontal="center"/>
    </xf>
    <xf numFmtId="10" fontId="6" fillId="2" borderId="9" xfId="0" applyNumberFormat="1" applyFont="1" applyFill="1" applyBorder="1" applyAlignment="1">
      <alignment horizontal="center"/>
    </xf>
    <xf numFmtId="10" fontId="6" fillId="2" borderId="10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7" xfId="0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/>
    </xf>
    <xf numFmtId="165" fontId="5" fillId="2" borderId="12" xfId="0" applyNumberFormat="1" applyFont="1" applyFill="1" applyBorder="1" applyAlignment="1">
      <alignment horizontal="center"/>
    </xf>
    <xf numFmtId="2" fontId="6" fillId="3" borderId="9" xfId="0" applyNumberFormat="1" applyFont="1" applyFill="1" applyBorder="1" applyProtection="1">
      <protection locked="0"/>
    </xf>
    <xf numFmtId="2" fontId="6" fillId="3" borderId="10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166" fontId="5" fillId="2" borderId="8" xfId="0" applyNumberFormat="1" applyFont="1" applyFill="1" applyBorder="1" applyAlignment="1">
      <alignment horizontal="center" vertical="center"/>
    </xf>
    <xf numFmtId="166" fontId="5" fillId="2" borderId="1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horizontal="center" wrapText="1"/>
    </xf>
    <xf numFmtId="0" fontId="9" fillId="2" borderId="15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1" applyFont="1" applyFill="1" applyAlignment="1">
      <alignment horizontal="center" vertical="center"/>
    </xf>
    <xf numFmtId="0" fontId="2" fillId="2" borderId="0" xfId="1" applyFont="1" applyFill="1"/>
    <xf numFmtId="0" fontId="21" fillId="2" borderId="0" xfId="1" applyFont="1" applyFill="1" applyAlignment="1">
      <alignment horizontal="center" vertical="center"/>
    </xf>
    <xf numFmtId="0" fontId="10" fillId="2" borderId="0" xfId="1" applyFont="1" applyFill="1"/>
    <xf numFmtId="0" fontId="18" fillId="2" borderId="13" xfId="1" applyFont="1" applyFill="1" applyBorder="1" applyAlignment="1">
      <alignment horizontal="center"/>
    </xf>
    <xf numFmtId="0" fontId="18" fillId="2" borderId="14" xfId="1" applyFont="1" applyFill="1" applyBorder="1" applyAlignment="1">
      <alignment horizontal="center"/>
    </xf>
    <xf numFmtId="0" fontId="18" fillId="2" borderId="15" xfId="1" applyFont="1" applyFill="1" applyBorder="1" applyAlignment="1">
      <alignment horizontal="center"/>
    </xf>
    <xf numFmtId="0" fontId="19" fillId="2" borderId="5" xfId="1" applyFont="1" applyFill="1" applyBorder="1" applyAlignment="1">
      <alignment horizontal="center" vertical="center"/>
    </xf>
    <xf numFmtId="0" fontId="23" fillId="2" borderId="0" xfId="1" applyFill="1"/>
    <xf numFmtId="0" fontId="11" fillId="2" borderId="0" xfId="1" applyFont="1" applyFill="1"/>
    <xf numFmtId="0" fontId="12" fillId="3" borderId="0" xfId="1" applyFont="1" applyFill="1" applyAlignment="1" applyProtection="1">
      <alignment horizontal="left" wrapText="1"/>
      <protection locked="0"/>
    </xf>
    <xf numFmtId="0" fontId="12" fillId="2" borderId="0" xfId="1" applyFont="1" applyFill="1" applyAlignment="1" applyProtection="1">
      <alignment horizontal="right"/>
      <protection locked="0"/>
    </xf>
    <xf numFmtId="0" fontId="12" fillId="2" borderId="0" xfId="1" applyFont="1" applyFill="1" applyAlignment="1" applyProtection="1">
      <alignment horizontal="left"/>
      <protection locked="0"/>
    </xf>
    <xf numFmtId="0" fontId="13" fillId="2" borderId="0" xfId="1" applyFont="1" applyFill="1"/>
    <xf numFmtId="0" fontId="13" fillId="3" borderId="0" xfId="1" applyFont="1" applyFill="1" applyAlignment="1" applyProtection="1">
      <alignment horizontal="left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0" fillId="3" borderId="0" xfId="1" applyFont="1" applyFill="1" applyProtection="1">
      <protection locked="0"/>
    </xf>
    <xf numFmtId="168" fontId="13" fillId="3" borderId="0" xfId="1" applyNumberFormat="1" applyFont="1" applyFill="1" applyAlignment="1" applyProtection="1">
      <alignment horizontal="center"/>
      <protection locked="0"/>
    </xf>
    <xf numFmtId="169" fontId="10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1" fillId="2" borderId="0" xfId="1" applyFont="1" applyFill="1" applyAlignment="1">
      <alignment horizontal="right"/>
    </xf>
    <xf numFmtId="0" fontId="10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left"/>
      <protection locked="0"/>
    </xf>
    <xf numFmtId="0" fontId="12" fillId="3" borderId="0" xfId="1" applyFont="1" applyFill="1" applyAlignment="1" applyProtection="1">
      <alignment horizontal="center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18" fillId="2" borderId="13" xfId="1" applyFont="1" applyFill="1" applyBorder="1" applyAlignment="1">
      <alignment horizontal="justify" vertical="center" wrapText="1"/>
    </xf>
    <xf numFmtId="0" fontId="18" fillId="2" borderId="14" xfId="1" applyFont="1" applyFill="1" applyBorder="1" applyAlignment="1">
      <alignment horizontal="justify" vertical="center" wrapText="1"/>
    </xf>
    <xf numFmtId="0" fontId="18" fillId="2" borderId="15" xfId="1" applyFont="1" applyFill="1" applyBorder="1" applyAlignment="1">
      <alignment horizontal="justify" vertical="center" wrapText="1"/>
    </xf>
    <xf numFmtId="0" fontId="5" fillId="2" borderId="1" xfId="1" applyFont="1" applyFill="1" applyBorder="1" applyAlignment="1">
      <alignment horizontal="center"/>
    </xf>
    <xf numFmtId="0" fontId="14" fillId="2" borderId="0" xfId="1" applyFont="1" applyFill="1" applyAlignment="1">
      <alignment vertical="center" wrapText="1"/>
    </xf>
    <xf numFmtId="0" fontId="11" fillId="2" borderId="0" xfId="1" applyFont="1" applyFill="1" applyAlignment="1">
      <alignment horizontal="center"/>
    </xf>
    <xf numFmtId="0" fontId="15" fillId="2" borderId="0" xfId="1" applyFont="1" applyFill="1"/>
    <xf numFmtId="0" fontId="16" fillId="2" borderId="0" xfId="1" applyFont="1" applyFill="1"/>
    <xf numFmtId="2" fontId="12" fillId="3" borderId="0" xfId="1" applyNumberFormat="1" applyFont="1" applyFill="1" applyAlignment="1" applyProtection="1">
      <alignment horizontal="center"/>
      <protection locked="0"/>
    </xf>
    <xf numFmtId="0" fontId="18" fillId="2" borderId="13" xfId="1" applyFont="1" applyFill="1" applyBorder="1" applyAlignment="1">
      <alignment horizontal="left" vertical="center" wrapText="1"/>
    </xf>
    <xf numFmtId="0" fontId="18" fillId="2" borderId="14" xfId="1" applyFont="1" applyFill="1" applyBorder="1" applyAlignment="1">
      <alignment horizontal="left" vertical="center" wrapText="1"/>
    </xf>
    <xf numFmtId="0" fontId="18" fillId="2" borderId="15" xfId="1" applyFont="1" applyFill="1" applyBorder="1" applyAlignment="1">
      <alignment horizontal="left" vertical="center" wrapText="1"/>
    </xf>
    <xf numFmtId="0" fontId="11" fillId="2" borderId="0" xfId="1" applyFont="1" applyFill="1" applyAlignment="1">
      <alignment vertical="center" wrapText="1"/>
    </xf>
    <xf numFmtId="0" fontId="17" fillId="2" borderId="0" xfId="1" applyFont="1" applyFill="1"/>
    <xf numFmtId="2" fontId="11" fillId="2" borderId="0" xfId="1" applyNumberFormat="1" applyFont="1" applyFill="1" applyAlignment="1">
      <alignment horizontal="center"/>
    </xf>
    <xf numFmtId="0" fontId="18" fillId="2" borderId="0" xfId="1" applyFont="1" applyFill="1" applyAlignment="1">
      <alignment horizontal="left" vertical="center" wrapText="1"/>
    </xf>
    <xf numFmtId="170" fontId="11" fillId="2" borderId="0" xfId="1" applyNumberFormat="1" applyFont="1" applyFill="1" applyAlignment="1">
      <alignment horizontal="center"/>
    </xf>
    <xf numFmtId="0" fontId="10" fillId="2" borderId="16" xfId="1" applyFont="1" applyFill="1" applyBorder="1" applyAlignment="1">
      <alignment horizontal="right"/>
    </xf>
    <xf numFmtId="0" fontId="12" fillId="3" borderId="17" xfId="1" applyFont="1" applyFill="1" applyBorder="1" applyAlignment="1" applyProtection="1">
      <alignment horizontal="center"/>
      <protection locked="0"/>
    </xf>
    <xf numFmtId="0" fontId="11" fillId="2" borderId="42" xfId="1" applyFont="1" applyFill="1" applyBorder="1" applyAlignment="1">
      <alignment horizontal="center"/>
    </xf>
    <xf numFmtId="0" fontId="11" fillId="2" borderId="35" xfId="1" applyFont="1" applyFill="1" applyBorder="1" applyAlignment="1">
      <alignment horizontal="center"/>
    </xf>
    <xf numFmtId="0" fontId="11" fillId="2" borderId="53" xfId="1" applyFont="1" applyFill="1" applyBorder="1" applyAlignment="1">
      <alignment horizontal="center"/>
    </xf>
    <xf numFmtId="0" fontId="10" fillId="2" borderId="18" xfId="1" applyFont="1" applyFill="1" applyBorder="1" applyAlignment="1">
      <alignment horizontal="right"/>
    </xf>
    <xf numFmtId="0" fontId="12" fillId="3" borderId="19" xfId="1" applyFont="1" applyFill="1" applyBorder="1" applyAlignment="1" applyProtection="1">
      <alignment horizontal="center"/>
      <protection locked="0"/>
    </xf>
    <xf numFmtId="0" fontId="11" fillId="2" borderId="17" xfId="1" applyFont="1" applyFill="1" applyBorder="1" applyAlignment="1">
      <alignment horizontal="center"/>
    </xf>
    <xf numFmtId="0" fontId="11" fillId="2" borderId="20" xfId="1" applyFont="1" applyFill="1" applyBorder="1" applyAlignment="1">
      <alignment horizontal="center"/>
    </xf>
    <xf numFmtId="0" fontId="11" fillId="2" borderId="21" xfId="1" applyFont="1" applyFill="1" applyBorder="1" applyAlignment="1">
      <alignment horizontal="center"/>
    </xf>
    <xf numFmtId="0" fontId="11" fillId="2" borderId="22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0" fontId="10" fillId="2" borderId="23" xfId="1" applyFont="1" applyFill="1" applyBorder="1" applyAlignment="1">
      <alignment horizontal="center"/>
    </xf>
    <xf numFmtId="0" fontId="12" fillId="3" borderId="24" xfId="1" applyFont="1" applyFill="1" applyBorder="1" applyAlignment="1" applyProtection="1">
      <alignment horizontal="center"/>
      <protection locked="0"/>
    </xf>
    <xf numFmtId="171" fontId="10" fillId="2" borderId="21" xfId="1" applyNumberFormat="1" applyFont="1" applyFill="1" applyBorder="1" applyAlignment="1">
      <alignment horizontal="center"/>
    </xf>
    <xf numFmtId="171" fontId="10" fillId="2" borderId="25" xfId="1" applyNumberFormat="1" applyFont="1" applyFill="1" applyBorder="1" applyAlignment="1">
      <alignment horizontal="center"/>
    </xf>
    <xf numFmtId="0" fontId="17" fillId="2" borderId="8" xfId="1" applyFont="1" applyFill="1" applyBorder="1"/>
    <xf numFmtId="0" fontId="10" fillId="2" borderId="19" xfId="1" applyFont="1" applyFill="1" applyBorder="1" applyAlignment="1">
      <alignment horizontal="center"/>
    </xf>
    <xf numFmtId="0" fontId="12" fillId="3" borderId="18" xfId="1" applyFont="1" applyFill="1" applyBorder="1" applyAlignment="1" applyProtection="1">
      <alignment horizontal="center"/>
      <protection locked="0"/>
    </xf>
    <xf numFmtId="171" fontId="10" fillId="2" borderId="26" xfId="1" applyNumberFormat="1" applyFont="1" applyFill="1" applyBorder="1" applyAlignment="1">
      <alignment horizontal="center"/>
    </xf>
    <xf numFmtId="171" fontId="10" fillId="2" borderId="27" xfId="1" applyNumberFormat="1" applyFont="1" applyFill="1" applyBorder="1" applyAlignment="1">
      <alignment horizontal="center"/>
    </xf>
    <xf numFmtId="10" fontId="14" fillId="2" borderId="9" xfId="1" applyNumberFormat="1" applyFont="1" applyFill="1" applyBorder="1" applyAlignment="1">
      <alignment horizontal="center" vertical="center"/>
    </xf>
    <xf numFmtId="0" fontId="10" fillId="2" borderId="28" xfId="1" applyFont="1" applyFill="1" applyBorder="1" applyAlignment="1">
      <alignment horizontal="center"/>
    </xf>
    <xf numFmtId="0" fontId="12" fillId="3" borderId="29" xfId="1" applyFont="1" applyFill="1" applyBorder="1" applyAlignment="1" applyProtection="1">
      <alignment horizontal="center"/>
      <protection locked="0"/>
    </xf>
    <xf numFmtId="171" fontId="10" fillId="2" borderId="30" xfId="1" applyNumberFormat="1" applyFont="1" applyFill="1" applyBorder="1" applyAlignment="1">
      <alignment horizontal="center"/>
    </xf>
    <xf numFmtId="171" fontId="10" fillId="2" borderId="31" xfId="1" applyNumberFormat="1" applyFont="1" applyFill="1" applyBorder="1" applyAlignment="1">
      <alignment horizontal="center"/>
    </xf>
    <xf numFmtId="0" fontId="10" fillId="2" borderId="10" xfId="1" applyFont="1" applyFill="1" applyBorder="1"/>
    <xf numFmtId="0" fontId="10" fillId="2" borderId="19" xfId="1" applyFont="1" applyFill="1" applyBorder="1" applyAlignment="1">
      <alignment horizontal="right"/>
    </xf>
    <xf numFmtId="1" fontId="11" fillId="4" borderId="32" xfId="1" applyNumberFormat="1" applyFont="1" applyFill="1" applyBorder="1" applyAlignment="1">
      <alignment horizontal="center"/>
    </xf>
    <xf numFmtId="171" fontId="11" fillId="4" borderId="33" xfId="1" applyNumberFormat="1" applyFont="1" applyFill="1" applyBorder="1" applyAlignment="1">
      <alignment horizontal="center"/>
    </xf>
    <xf numFmtId="171" fontId="11" fillId="4" borderId="34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0" fillId="2" borderId="35" xfId="1" applyFont="1" applyFill="1" applyBorder="1" applyAlignment="1">
      <alignment horizontal="right"/>
    </xf>
    <xf numFmtId="0" fontId="12" fillId="3" borderId="11" xfId="1" applyFont="1" applyFill="1" applyBorder="1" applyAlignment="1" applyProtection="1">
      <alignment horizontal="center"/>
      <protection locked="0"/>
    </xf>
    <xf numFmtId="0" fontId="10" fillId="2" borderId="6" xfId="1" applyFont="1" applyFill="1" applyBorder="1" applyAlignment="1">
      <alignment horizontal="right"/>
    </xf>
    <xf numFmtId="2" fontId="10" fillId="4" borderId="36" xfId="1" applyNumberFormat="1" applyFont="1" applyFill="1" applyBorder="1" applyAlignment="1">
      <alignment horizontal="center"/>
    </xf>
    <xf numFmtId="0" fontId="10" fillId="2" borderId="0" xfId="1" applyFont="1" applyFill="1" applyAlignment="1">
      <alignment horizontal="center"/>
    </xf>
    <xf numFmtId="2" fontId="10" fillId="5" borderId="36" xfId="1" applyNumberFormat="1" applyFont="1" applyFill="1" applyBorder="1" applyAlignment="1">
      <alignment horizontal="center"/>
    </xf>
    <xf numFmtId="2" fontId="10" fillId="2" borderId="0" xfId="1" applyNumberFormat="1" applyFont="1" applyFill="1" applyAlignment="1">
      <alignment horizontal="center"/>
    </xf>
    <xf numFmtId="0" fontId="18" fillId="2" borderId="16" xfId="1" applyFont="1" applyFill="1" applyBorder="1" applyAlignment="1">
      <alignment horizontal="left" vertical="center" wrapText="1"/>
    </xf>
    <xf numFmtId="0" fontId="18" fillId="2" borderId="17" xfId="1" applyFont="1" applyFill="1" applyBorder="1" applyAlignment="1">
      <alignment horizontal="left" vertical="center" wrapText="1"/>
    </xf>
    <xf numFmtId="166" fontId="10" fillId="4" borderId="36" xfId="1" applyNumberFormat="1" applyFont="1" applyFill="1" applyBorder="1" applyAlignment="1">
      <alignment horizontal="center"/>
    </xf>
    <xf numFmtId="166" fontId="10" fillId="2" borderId="0" xfId="1" applyNumberFormat="1" applyFont="1" applyFill="1" applyAlignment="1">
      <alignment horizontal="center"/>
    </xf>
    <xf numFmtId="166" fontId="10" fillId="4" borderId="12" xfId="1" applyNumberFormat="1" applyFont="1" applyFill="1" applyBorder="1" applyAlignment="1">
      <alignment horizontal="center"/>
    </xf>
    <xf numFmtId="0" fontId="18" fillId="2" borderId="38" xfId="1" applyFont="1" applyFill="1" applyBorder="1" applyAlignment="1">
      <alignment horizontal="left" vertical="center" wrapText="1"/>
    </xf>
    <xf numFmtId="0" fontId="18" fillId="2" borderId="39" xfId="1" applyFont="1" applyFill="1" applyBorder="1" applyAlignment="1">
      <alignment horizontal="left" vertical="center" wrapText="1"/>
    </xf>
    <xf numFmtId="0" fontId="10" fillId="2" borderId="37" xfId="1" applyFont="1" applyFill="1" applyBorder="1" applyAlignment="1">
      <alignment horizontal="right"/>
    </xf>
    <xf numFmtId="166" fontId="12" fillId="3" borderId="36" xfId="1" applyNumberFormat="1" applyFont="1" applyFill="1" applyBorder="1" applyAlignment="1" applyProtection="1">
      <alignment horizontal="center"/>
      <protection locked="0"/>
    </xf>
    <xf numFmtId="166" fontId="10" fillId="2" borderId="0" xfId="1" applyNumberFormat="1" applyFont="1" applyFill="1"/>
    <xf numFmtId="0" fontId="10" fillId="2" borderId="24" xfId="1" applyFont="1" applyFill="1" applyBorder="1" applyAlignment="1">
      <alignment horizontal="right"/>
    </xf>
    <xf numFmtId="1" fontId="10" fillId="2" borderId="0" xfId="1" applyNumberFormat="1" applyFont="1" applyFill="1" applyAlignment="1">
      <alignment horizontal="center"/>
    </xf>
    <xf numFmtId="0" fontId="10" fillId="2" borderId="10" xfId="1" applyFont="1" applyFill="1" applyBorder="1" applyAlignment="1">
      <alignment horizontal="right"/>
    </xf>
    <xf numFmtId="2" fontId="10" fillId="4" borderId="10" xfId="1" applyNumberFormat="1" applyFont="1" applyFill="1" applyBorder="1" applyAlignment="1">
      <alignment horizontal="center"/>
    </xf>
    <xf numFmtId="171" fontId="11" fillId="5" borderId="8" xfId="1" applyNumberFormat="1" applyFont="1" applyFill="1" applyBorder="1" applyAlignment="1">
      <alignment horizontal="center"/>
    </xf>
    <xf numFmtId="171" fontId="10" fillId="2" borderId="0" xfId="1" applyNumberFormat="1" applyFont="1" applyFill="1" applyAlignment="1">
      <alignment horizontal="center"/>
    </xf>
    <xf numFmtId="10" fontId="10" fillId="4" borderId="36" xfId="1" applyNumberFormat="1" applyFont="1" applyFill="1" applyBorder="1" applyAlignment="1">
      <alignment horizontal="center"/>
    </xf>
    <xf numFmtId="0" fontId="10" fillId="2" borderId="38" xfId="1" applyFont="1" applyFill="1" applyBorder="1" applyAlignment="1">
      <alignment horizontal="right"/>
    </xf>
    <xf numFmtId="0" fontId="10" fillId="5" borderId="10" xfId="1" applyFont="1" applyFill="1" applyBorder="1" applyAlignment="1">
      <alignment horizontal="center"/>
    </xf>
    <xf numFmtId="0" fontId="3" fillId="2" borderId="0" xfId="1" applyFont="1" applyFill="1"/>
    <xf numFmtId="0" fontId="11" fillId="2" borderId="0" xfId="1" applyFont="1" applyFill="1" applyAlignment="1">
      <alignment horizontal="left"/>
    </xf>
    <xf numFmtId="0" fontId="10" fillId="2" borderId="0" xfId="1" applyFont="1" applyFill="1" applyAlignment="1">
      <alignment horizontal="left"/>
    </xf>
    <xf numFmtId="172" fontId="12" fillId="3" borderId="0" xfId="1" applyNumberFormat="1" applyFont="1" applyFill="1" applyAlignment="1" applyProtection="1">
      <alignment horizontal="center"/>
      <protection locked="0"/>
    </xf>
    <xf numFmtId="166" fontId="11" fillId="2" borderId="0" xfId="1" applyNumberFormat="1" applyFont="1" applyFill="1" applyAlignment="1" applyProtection="1">
      <alignment horizontal="center"/>
      <protection locked="0"/>
    </xf>
    <xf numFmtId="2" fontId="11" fillId="2" borderId="8" xfId="1" applyNumberFormat="1" applyFont="1" applyFill="1" applyBorder="1" applyAlignment="1">
      <alignment horizontal="center"/>
    </xf>
    <xf numFmtId="0" fontId="11" fillId="2" borderId="8" xfId="1" applyFont="1" applyFill="1" applyBorder="1" applyAlignment="1">
      <alignment horizontal="center"/>
    </xf>
    <xf numFmtId="0" fontId="11" fillId="2" borderId="5" xfId="1" applyFont="1" applyFill="1" applyBorder="1" applyAlignment="1">
      <alignment horizontal="center" vertical="center"/>
    </xf>
    <xf numFmtId="2" fontId="12" fillId="3" borderId="8" xfId="1" applyNumberFormat="1" applyFont="1" applyFill="1" applyBorder="1" applyAlignment="1" applyProtection="1">
      <alignment horizontal="center" vertical="center"/>
      <protection locked="0"/>
    </xf>
    <xf numFmtId="0" fontId="10" fillId="2" borderId="8" xfId="1" applyFont="1" applyFill="1" applyBorder="1" applyAlignment="1">
      <alignment horizontal="center"/>
    </xf>
    <xf numFmtId="0" fontId="12" fillId="3" borderId="16" xfId="1" applyFont="1" applyFill="1" applyBorder="1" applyAlignment="1" applyProtection="1">
      <alignment horizontal="center"/>
      <protection locked="0"/>
    </xf>
    <xf numFmtId="166" fontId="10" fillId="2" borderId="16" xfId="1" applyNumberFormat="1" applyFont="1" applyFill="1" applyBorder="1" applyAlignment="1">
      <alignment horizontal="center"/>
    </xf>
    <xf numFmtId="10" fontId="10" fillId="2" borderId="8" xfId="1" applyNumberFormat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2" fontId="12" fillId="3" borderId="9" xfId="1" applyNumberFormat="1" applyFont="1" applyFill="1" applyBorder="1" applyAlignment="1" applyProtection="1">
      <alignment horizontal="center" vertical="center"/>
      <protection locked="0"/>
    </xf>
    <xf numFmtId="0" fontId="10" fillId="2" borderId="9" xfId="1" applyFont="1" applyFill="1" applyBorder="1" applyAlignment="1">
      <alignment horizontal="center"/>
    </xf>
    <xf numFmtId="166" fontId="10" fillId="2" borderId="18" xfId="1" applyNumberFormat="1" applyFont="1" applyFill="1" applyBorder="1" applyAlignment="1">
      <alignment horizontal="center"/>
    </xf>
    <xf numFmtId="10" fontId="10" fillId="2" borderId="9" xfId="1" applyNumberFormat="1" applyFont="1" applyFill="1" applyBorder="1" applyAlignment="1">
      <alignment horizontal="center" vertical="center"/>
    </xf>
    <xf numFmtId="1" fontId="12" fillId="3" borderId="18" xfId="1" applyNumberFormat="1" applyFont="1" applyFill="1" applyBorder="1" applyAlignment="1" applyProtection="1">
      <alignment horizontal="center"/>
      <protection locked="0"/>
    </xf>
    <xf numFmtId="0" fontId="11" fillId="2" borderId="4" xfId="1" applyFont="1" applyFill="1" applyBorder="1" applyAlignment="1">
      <alignment horizontal="center" vertical="center"/>
    </xf>
    <xf numFmtId="2" fontId="12" fillId="3" borderId="10" xfId="1" applyNumberFormat="1" applyFont="1" applyFill="1" applyBorder="1" applyAlignment="1" applyProtection="1">
      <alignment horizontal="center" vertical="center"/>
      <protection locked="0"/>
    </xf>
    <xf numFmtId="0" fontId="10" fillId="2" borderId="10" xfId="1" applyFont="1" applyFill="1" applyBorder="1" applyAlignment="1">
      <alignment horizontal="center"/>
    </xf>
    <xf numFmtId="0" fontId="12" fillId="3" borderId="38" xfId="1" applyFont="1" applyFill="1" applyBorder="1" applyAlignment="1" applyProtection="1">
      <alignment horizontal="center"/>
      <protection locked="0"/>
    </xf>
    <xf numFmtId="166" fontId="10" fillId="2" borderId="8" xfId="1" applyNumberFormat="1" applyFont="1" applyFill="1" applyBorder="1" applyAlignment="1">
      <alignment horizontal="center"/>
    </xf>
    <xf numFmtId="10" fontId="10" fillId="2" borderId="17" xfId="1" applyNumberFormat="1" applyFont="1" applyFill="1" applyBorder="1" applyAlignment="1">
      <alignment horizontal="center" vertical="center"/>
    </xf>
    <xf numFmtId="166" fontId="10" fillId="2" borderId="9" xfId="1" applyNumberFormat="1" applyFont="1" applyFill="1" applyBorder="1" applyAlignment="1">
      <alignment horizontal="center"/>
    </xf>
    <xf numFmtId="10" fontId="10" fillId="2" borderId="19" xfId="1" applyNumberFormat="1" applyFont="1" applyFill="1" applyBorder="1" applyAlignment="1">
      <alignment horizontal="center" vertical="center"/>
    </xf>
    <xf numFmtId="166" fontId="10" fillId="2" borderId="10" xfId="1" applyNumberFormat="1" applyFont="1" applyFill="1" applyBorder="1" applyAlignment="1">
      <alignment horizontal="center"/>
    </xf>
    <xf numFmtId="10" fontId="10" fillId="2" borderId="39" xfId="1" applyNumberFormat="1" applyFont="1" applyFill="1" applyBorder="1" applyAlignment="1">
      <alignment horizontal="center" vertical="center"/>
    </xf>
    <xf numFmtId="0" fontId="13" fillId="2" borderId="19" xfId="1" applyFont="1" applyFill="1" applyBorder="1" applyAlignment="1">
      <alignment horizontal="center"/>
    </xf>
    <xf numFmtId="2" fontId="13" fillId="2" borderId="39" xfId="1" applyNumberFormat="1" applyFont="1" applyFill="1" applyBorder="1" applyAlignment="1">
      <alignment horizontal="center"/>
    </xf>
    <xf numFmtId="0" fontId="18" fillId="2" borderId="16" xfId="1" applyFont="1" applyFill="1" applyBorder="1" applyAlignment="1">
      <alignment horizontal="center" vertical="center" wrapText="1"/>
    </xf>
    <xf numFmtId="0" fontId="18" fillId="2" borderId="17" xfId="1" applyFont="1" applyFill="1" applyBorder="1" applyAlignment="1">
      <alignment horizontal="center" vertical="center" wrapText="1"/>
    </xf>
    <xf numFmtId="0" fontId="18" fillId="2" borderId="38" xfId="1" applyFont="1" applyFill="1" applyBorder="1" applyAlignment="1">
      <alignment horizontal="center" vertical="center" wrapText="1"/>
    </xf>
    <xf numFmtId="0" fontId="18" fillId="2" borderId="39" xfId="1" applyFont="1" applyFill="1" applyBorder="1" applyAlignment="1">
      <alignment horizontal="center" vertical="center" wrapText="1"/>
    </xf>
    <xf numFmtId="0" fontId="11" fillId="2" borderId="38" xfId="1" applyFont="1" applyFill="1" applyBorder="1" applyAlignment="1">
      <alignment horizontal="center" vertical="center"/>
    </xf>
    <xf numFmtId="10" fontId="10" fillId="2" borderId="10" xfId="1" applyNumberFormat="1" applyFont="1" applyFill="1" applyBorder="1" applyAlignment="1">
      <alignment horizontal="center" vertical="center"/>
    </xf>
    <xf numFmtId="0" fontId="10" fillId="2" borderId="40" xfId="1" applyFont="1" applyFill="1" applyBorder="1" applyAlignment="1">
      <alignment horizontal="right"/>
    </xf>
    <xf numFmtId="2" fontId="12" fillId="5" borderId="28" xfId="1" applyNumberFormat="1" applyFont="1" applyFill="1" applyBorder="1" applyAlignment="1">
      <alignment horizontal="center"/>
    </xf>
    <xf numFmtId="10" fontId="12" fillId="5" borderId="28" xfId="1" applyNumberFormat="1" applyFont="1" applyFill="1" applyBorder="1" applyAlignment="1">
      <alignment horizontal="center"/>
    </xf>
    <xf numFmtId="0" fontId="10" fillId="2" borderId="36" xfId="1" applyFont="1" applyFill="1" applyBorder="1" applyAlignment="1">
      <alignment horizontal="right"/>
    </xf>
    <xf numFmtId="10" fontId="12" fillId="4" borderId="52" xfId="1" applyNumberFormat="1" applyFont="1" applyFill="1" applyBorder="1" applyAlignment="1">
      <alignment horizontal="center"/>
    </xf>
    <xf numFmtId="0" fontId="10" fillId="2" borderId="12" xfId="1" applyFont="1" applyFill="1" applyBorder="1" applyAlignment="1">
      <alignment horizontal="right"/>
    </xf>
    <xf numFmtId="0" fontId="12" fillId="5" borderId="41" xfId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165" fontId="12" fillId="2" borderId="0" xfId="1" applyNumberFormat="1" applyFont="1" applyFill="1" applyAlignment="1">
      <alignment horizontal="center"/>
    </xf>
    <xf numFmtId="0" fontId="12" fillId="3" borderId="0" xfId="1" applyFont="1" applyFill="1" applyAlignment="1" applyProtection="1">
      <alignment horizontal="left"/>
      <protection locked="0"/>
    </xf>
    <xf numFmtId="0" fontId="11" fillId="2" borderId="42" xfId="1" applyFont="1" applyFill="1" applyBorder="1" applyAlignment="1">
      <alignment horizontal="center"/>
    </xf>
    <xf numFmtId="0" fontId="11" fillId="2" borderId="35" xfId="1" applyFont="1" applyFill="1" applyBorder="1" applyAlignment="1">
      <alignment horizontal="center"/>
    </xf>
    <xf numFmtId="0" fontId="11" fillId="2" borderId="5" xfId="1" applyFont="1" applyFill="1" applyBorder="1" applyAlignment="1">
      <alignment horizontal="center"/>
    </xf>
    <xf numFmtId="0" fontId="11" fillId="2" borderId="25" xfId="1" applyFont="1" applyFill="1" applyBorder="1" applyAlignment="1">
      <alignment horizontal="center"/>
    </xf>
    <xf numFmtId="0" fontId="10" fillId="2" borderId="43" xfId="1" applyFont="1" applyFill="1" applyBorder="1" applyAlignment="1">
      <alignment horizontal="center"/>
    </xf>
    <xf numFmtId="0" fontId="10" fillId="2" borderId="3" xfId="1" applyFont="1" applyFill="1" applyBorder="1" applyAlignment="1">
      <alignment horizontal="center"/>
    </xf>
    <xf numFmtId="171" fontId="12" fillId="3" borderId="29" xfId="1" applyNumberFormat="1" applyFont="1" applyFill="1" applyBorder="1" applyAlignment="1" applyProtection="1">
      <alignment horizontal="center"/>
      <protection locked="0"/>
    </xf>
    <xf numFmtId="1" fontId="11" fillId="4" borderId="44" xfId="1" applyNumberFormat="1" applyFont="1" applyFill="1" applyBorder="1" applyAlignment="1">
      <alignment horizontal="center"/>
    </xf>
    <xf numFmtId="1" fontId="11" fillId="4" borderId="45" xfId="1" applyNumberFormat="1" applyFont="1" applyFill="1" applyBorder="1" applyAlignment="1">
      <alignment horizontal="center"/>
    </xf>
    <xf numFmtId="171" fontId="11" fillId="4" borderId="10" xfId="1" applyNumberFormat="1" applyFont="1" applyFill="1" applyBorder="1" applyAlignment="1">
      <alignment horizontal="center"/>
    </xf>
    <xf numFmtId="0" fontId="10" fillId="2" borderId="46" xfId="1" applyFont="1" applyFill="1" applyBorder="1" applyAlignment="1">
      <alignment horizontal="right"/>
    </xf>
    <xf numFmtId="0" fontId="12" fillId="3" borderId="47" xfId="1" applyFont="1" applyFill="1" applyBorder="1" applyAlignment="1" applyProtection="1">
      <alignment horizontal="center"/>
      <protection locked="0"/>
    </xf>
    <xf numFmtId="0" fontId="10" fillId="2" borderId="20" xfId="1" applyFont="1" applyFill="1" applyBorder="1" applyAlignment="1">
      <alignment horizontal="right"/>
    </xf>
    <xf numFmtId="2" fontId="10" fillId="4" borderId="22" xfId="1" applyNumberFormat="1" applyFont="1" applyFill="1" applyBorder="1" applyAlignment="1">
      <alignment horizontal="center"/>
    </xf>
    <xf numFmtId="2" fontId="10" fillId="5" borderId="22" xfId="1" applyNumberFormat="1" applyFont="1" applyFill="1" applyBorder="1" applyAlignment="1">
      <alignment horizontal="center"/>
    </xf>
    <xf numFmtId="0" fontId="18" fillId="2" borderId="5" xfId="1" applyFont="1" applyFill="1" applyBorder="1" applyAlignment="1">
      <alignment horizontal="left" vertical="center" wrapText="1"/>
    </xf>
    <xf numFmtId="166" fontId="10" fillId="4" borderId="22" xfId="1" applyNumberFormat="1" applyFont="1" applyFill="1" applyBorder="1" applyAlignment="1">
      <alignment horizontal="center"/>
    </xf>
    <xf numFmtId="0" fontId="18" fillId="2" borderId="4" xfId="1" applyFont="1" applyFill="1" applyBorder="1" applyAlignment="1">
      <alignment horizontal="left" vertical="center" wrapText="1"/>
    </xf>
    <xf numFmtId="166" fontId="10" fillId="5" borderId="22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0" fillId="2" borderId="48" xfId="1" applyFont="1" applyFill="1" applyBorder="1" applyAlignment="1">
      <alignment horizontal="right"/>
    </xf>
    <xf numFmtId="2" fontId="10" fillId="5" borderId="25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 wrapText="1"/>
    </xf>
    <xf numFmtId="0" fontId="10" fillId="2" borderId="11" xfId="1" applyFont="1" applyFill="1" applyBorder="1" applyAlignment="1">
      <alignment horizontal="right"/>
    </xf>
    <xf numFmtId="171" fontId="11" fillId="5" borderId="11" xfId="1" applyNumberFormat="1" applyFont="1" applyFill="1" applyBorder="1" applyAlignment="1">
      <alignment horizontal="center"/>
    </xf>
    <xf numFmtId="10" fontId="10" fillId="2" borderId="0" xfId="1" applyNumberFormat="1" applyFont="1" applyFill="1" applyAlignment="1">
      <alignment horizontal="center"/>
    </xf>
    <xf numFmtId="10" fontId="11" fillId="4" borderId="36" xfId="1" applyNumberFormat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1" fillId="2" borderId="49" xfId="1" applyFont="1" applyFill="1" applyBorder="1" applyAlignment="1">
      <alignment horizontal="center"/>
    </xf>
    <xf numFmtId="0" fontId="11" fillId="2" borderId="50" xfId="1" applyFont="1" applyFill="1" applyBorder="1" applyAlignment="1">
      <alignment horizontal="center"/>
    </xf>
    <xf numFmtId="0" fontId="11" fillId="2" borderId="17" xfId="1" applyFont="1" applyFill="1" applyBorder="1" applyAlignment="1">
      <alignment horizontal="center" wrapText="1"/>
    </xf>
    <xf numFmtId="0" fontId="10" fillId="2" borderId="18" xfId="1" applyFont="1" applyFill="1" applyBorder="1" applyAlignment="1">
      <alignment horizontal="center"/>
    </xf>
    <xf numFmtId="1" fontId="12" fillId="3" borderId="26" xfId="1" applyNumberFormat="1" applyFont="1" applyFill="1" applyBorder="1" applyAlignment="1" applyProtection="1">
      <alignment horizontal="center"/>
      <protection locked="0"/>
    </xf>
    <xf numFmtId="166" fontId="10" fillId="2" borderId="21" xfId="1" applyNumberFormat="1" applyFont="1" applyFill="1" applyBorder="1" applyAlignment="1">
      <alignment horizontal="center"/>
    </xf>
    <xf numFmtId="10" fontId="10" fillId="2" borderId="25" xfId="1" applyNumberFormat="1" applyFont="1" applyFill="1" applyBorder="1" applyAlignment="1">
      <alignment horizontal="center"/>
    </xf>
    <xf numFmtId="166" fontId="10" fillId="2" borderId="26" xfId="1" applyNumberFormat="1" applyFont="1" applyFill="1" applyBorder="1" applyAlignment="1">
      <alignment horizontal="center"/>
    </xf>
    <xf numFmtId="10" fontId="10" fillId="2" borderId="27" xfId="1" applyNumberFormat="1" applyFont="1" applyFill="1" applyBorder="1" applyAlignment="1">
      <alignment horizontal="center"/>
    </xf>
    <xf numFmtId="0" fontId="10" fillId="2" borderId="29" xfId="1" applyFont="1" applyFill="1" applyBorder="1" applyAlignment="1">
      <alignment horizontal="center"/>
    </xf>
    <xf numFmtId="1" fontId="12" fillId="3" borderId="30" xfId="1" applyNumberFormat="1" applyFont="1" applyFill="1" applyBorder="1" applyAlignment="1" applyProtection="1">
      <alignment horizontal="center"/>
      <protection locked="0"/>
    </xf>
    <xf numFmtId="166" fontId="10" fillId="2" borderId="30" xfId="1" applyNumberFormat="1" applyFont="1" applyFill="1" applyBorder="1" applyAlignment="1">
      <alignment horizontal="center"/>
    </xf>
    <xf numFmtId="10" fontId="10" fillId="2" borderId="31" xfId="1" applyNumberFormat="1" applyFont="1" applyFill="1" applyBorder="1" applyAlignment="1">
      <alignment horizontal="center"/>
    </xf>
    <xf numFmtId="2" fontId="10" fillId="2" borderId="19" xfId="1" applyNumberFormat="1" applyFont="1" applyFill="1" applyBorder="1" applyAlignment="1">
      <alignment horizontal="center"/>
    </xf>
    <xf numFmtId="171" fontId="10" fillId="2" borderId="2" xfId="1" applyNumberFormat="1" applyFont="1" applyFill="1" applyBorder="1" applyAlignment="1">
      <alignment horizontal="right"/>
    </xf>
    <xf numFmtId="2" fontId="12" fillId="5" borderId="22" xfId="1" applyNumberFormat="1" applyFont="1" applyFill="1" applyBorder="1" applyAlignment="1">
      <alignment horizontal="center"/>
    </xf>
    <xf numFmtId="10" fontId="12" fillId="5" borderId="22" xfId="1" applyNumberFormat="1" applyFont="1" applyFill="1" applyBorder="1" applyAlignment="1">
      <alignment horizontal="center"/>
    </xf>
    <xf numFmtId="0" fontId="10" fillId="2" borderId="18" xfId="1" applyFont="1" applyFill="1" applyBorder="1"/>
    <xf numFmtId="10" fontId="12" fillId="4" borderId="22" xfId="1" applyNumberFormat="1" applyFont="1" applyFill="1" applyBorder="1" applyAlignment="1">
      <alignment horizontal="center"/>
    </xf>
    <xf numFmtId="0" fontId="10" fillId="2" borderId="38" xfId="1" applyFont="1" applyFill="1" applyBorder="1"/>
    <xf numFmtId="0" fontId="10" fillId="2" borderId="51" xfId="1" applyFont="1" applyFill="1" applyBorder="1" applyAlignment="1">
      <alignment horizontal="right"/>
    </xf>
    <xf numFmtId="0" fontId="12" fillId="5" borderId="12" xfId="1" applyFont="1" applyFill="1" applyBorder="1" applyAlignment="1">
      <alignment horizontal="center"/>
    </xf>
    <xf numFmtId="0" fontId="18" fillId="2" borderId="0" xfId="1" applyFont="1" applyFill="1" applyAlignment="1">
      <alignment horizontal="right" vertical="center" wrapText="1"/>
    </xf>
    <xf numFmtId="0" fontId="18" fillId="2" borderId="4" xfId="1" applyFont="1" applyFill="1" applyBorder="1" applyAlignment="1">
      <alignment horizontal="left" vertical="center" wrapText="1"/>
    </xf>
    <xf numFmtId="0" fontId="10" fillId="2" borderId="4" xfId="1" applyFont="1" applyFill="1" applyBorder="1"/>
    <xf numFmtId="0" fontId="11" fillId="2" borderId="5" xfId="1" applyFont="1" applyFill="1" applyBorder="1" applyAlignment="1">
      <alignment horizontal="center"/>
    </xf>
    <xf numFmtId="0" fontId="10" fillId="2" borderId="5" xfId="1" applyFont="1" applyFill="1" applyBorder="1" applyAlignment="1">
      <alignment horizontal="center"/>
    </xf>
    <xf numFmtId="0" fontId="10" fillId="2" borderId="3" xfId="1" applyFont="1" applyFill="1" applyBorder="1"/>
    <xf numFmtId="0" fontId="11" fillId="2" borderId="6" xfId="1" applyFont="1" applyFill="1" applyBorder="1"/>
    <xf numFmtId="0" fontId="10" fillId="2" borderId="6" xfId="1" applyFont="1" applyFill="1" applyBorder="1"/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" t="s">
        <v>14</v>
      </c>
      <c r="B11" s="52"/>
      <c r="C11" s="52"/>
      <c r="D11" s="52"/>
      <c r="E11" s="52"/>
      <c r="F11" s="53"/>
      <c r="G11" s="41"/>
    </row>
    <row r="12" spans="1:7" ht="16.5" customHeight="1" x14ac:dyDescent="0.3">
      <c r="A12" s="50" t="s">
        <v>15</v>
      </c>
      <c r="B12" s="50"/>
      <c r="C12" s="50"/>
      <c r="D12" s="50"/>
      <c r="E12" s="50"/>
      <c r="F12" s="50"/>
      <c r="G12" s="40"/>
    </row>
    <row r="14" spans="1:7" ht="16.5" customHeight="1" x14ac:dyDescent="0.3">
      <c r="A14" s="55" t="s">
        <v>16</v>
      </c>
      <c r="B14" s="55"/>
      <c r="C14" s="10" t="s">
        <v>2</v>
      </c>
    </row>
    <row r="15" spans="1:7" ht="16.5" customHeight="1" x14ac:dyDescent="0.3">
      <c r="A15" s="55" t="s">
        <v>17</v>
      </c>
      <c r="B15" s="55"/>
      <c r="C15" s="10" t="s">
        <v>4</v>
      </c>
    </row>
    <row r="16" spans="1:7" ht="16.5" customHeight="1" x14ac:dyDescent="0.3">
      <c r="A16" s="55" t="s">
        <v>18</v>
      </c>
      <c r="B16" s="55"/>
      <c r="C16" s="10" t="s">
        <v>5</v>
      </c>
    </row>
    <row r="17" spans="1:5" ht="16.5" customHeight="1" x14ac:dyDescent="0.3">
      <c r="A17" s="55" t="s">
        <v>19</v>
      </c>
      <c r="B17" s="55"/>
      <c r="C17" s="10" t="s">
        <v>6</v>
      </c>
    </row>
    <row r="18" spans="1:5" ht="16.5" customHeight="1" x14ac:dyDescent="0.3">
      <c r="A18" s="55" t="s">
        <v>20</v>
      </c>
      <c r="B18" s="55"/>
      <c r="C18" s="47" t="s">
        <v>7</v>
      </c>
    </row>
    <row r="19" spans="1:5" ht="16.5" customHeight="1" x14ac:dyDescent="0.3">
      <c r="A19" s="55" t="s">
        <v>21</v>
      </c>
      <c r="B19" s="55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0" t="s">
        <v>0</v>
      </c>
      <c r="B21" s="50"/>
      <c r="C21" s="9" t="s">
        <v>22</v>
      </c>
      <c r="D21" s="16"/>
    </row>
    <row r="22" spans="1:5" ht="15.75" customHeight="1" x14ac:dyDescent="0.3">
      <c r="A22" s="54"/>
      <c r="B22" s="54"/>
      <c r="C22" s="7"/>
      <c r="D22" s="54"/>
      <c r="E22" s="54"/>
    </row>
    <row r="23" spans="1:5" ht="33.75" customHeight="1" x14ac:dyDescent="0.3">
      <c r="C23" s="36" t="s">
        <v>23</v>
      </c>
      <c r="D23" s="35" t="s">
        <v>24</v>
      </c>
      <c r="E23" s="2"/>
    </row>
    <row r="24" spans="1:5" ht="15.75" customHeight="1" x14ac:dyDescent="0.3">
      <c r="C24" s="45">
        <v>907.51</v>
      </c>
      <c r="D24" s="37">
        <f t="shared" ref="D24:D43" si="0">(C24-$C$46)/$C$46</f>
        <v>2.0665198978287499E-4</v>
      </c>
      <c r="E24" s="3"/>
    </row>
    <row r="25" spans="1:5" ht="15.75" customHeight="1" x14ac:dyDescent="0.3">
      <c r="C25" s="45">
        <v>904.14</v>
      </c>
      <c r="D25" s="38">
        <f t="shared" si="0"/>
        <v>-3.5075731065858404E-3</v>
      </c>
      <c r="E25" s="3"/>
    </row>
    <row r="26" spans="1:5" ht="15.75" customHeight="1" x14ac:dyDescent="0.3">
      <c r="C26" s="45">
        <v>897.04</v>
      </c>
      <c r="D26" s="38">
        <f t="shared" si="0"/>
        <v>-1.1332795119706886E-2</v>
      </c>
      <c r="E26" s="3"/>
    </row>
    <row r="27" spans="1:5" ht="15.75" customHeight="1" x14ac:dyDescent="0.3">
      <c r="C27" s="45">
        <v>908.15</v>
      </c>
      <c r="D27" s="38">
        <f t="shared" si="0"/>
        <v>9.120241149092619E-4</v>
      </c>
      <c r="E27" s="3"/>
    </row>
    <row r="28" spans="1:5" ht="15.75" customHeight="1" x14ac:dyDescent="0.3">
      <c r="C28" s="45">
        <v>915.31</v>
      </c>
      <c r="D28" s="38">
        <f t="shared" si="0"/>
        <v>8.8033747647608494E-3</v>
      </c>
      <c r="E28" s="3"/>
    </row>
    <row r="29" spans="1:5" ht="15.75" customHeight="1" x14ac:dyDescent="0.3">
      <c r="C29" s="45">
        <v>911.93</v>
      </c>
      <c r="D29" s="38">
        <f t="shared" si="0"/>
        <v>5.0781282289370433E-3</v>
      </c>
      <c r="E29" s="3"/>
    </row>
    <row r="30" spans="1:5" ht="15.75" customHeight="1" x14ac:dyDescent="0.3">
      <c r="C30" s="45">
        <v>907.79</v>
      </c>
      <c r="D30" s="38">
        <f t="shared" si="0"/>
        <v>5.1525229452564574E-4</v>
      </c>
      <c r="E30" s="3"/>
    </row>
    <row r="31" spans="1:5" ht="15.75" customHeight="1" x14ac:dyDescent="0.3">
      <c r="C31" s="45">
        <v>907.05</v>
      </c>
      <c r="D31" s="38">
        <f t="shared" si="0"/>
        <v>-3.0033422515176651E-4</v>
      </c>
      <c r="E31" s="3"/>
    </row>
    <row r="32" spans="1:5" ht="15.75" customHeight="1" x14ac:dyDescent="0.3">
      <c r="C32" s="45">
        <v>906.14</v>
      </c>
      <c r="D32" s="38">
        <f t="shared" si="0"/>
        <v>-1.3032852155658342E-3</v>
      </c>
      <c r="E32" s="3"/>
    </row>
    <row r="33" spans="1:7" ht="15.75" customHeight="1" x14ac:dyDescent="0.3">
      <c r="C33" s="45">
        <v>906.52</v>
      </c>
      <c r="D33" s="38">
        <f t="shared" si="0"/>
        <v>-8.8447051627203808E-4</v>
      </c>
      <c r="E33" s="3"/>
    </row>
    <row r="34" spans="1:7" ht="15.75" customHeight="1" x14ac:dyDescent="0.3">
      <c r="C34" s="45">
        <v>906.2</v>
      </c>
      <c r="D34" s="38">
        <f t="shared" si="0"/>
        <v>-1.2371565788351689E-3</v>
      </c>
      <c r="E34" s="3"/>
    </row>
    <row r="35" spans="1:7" ht="15.75" customHeight="1" x14ac:dyDescent="0.3">
      <c r="C35" s="45">
        <v>906.66</v>
      </c>
      <c r="D35" s="38">
        <f t="shared" si="0"/>
        <v>-7.301703639006527E-4</v>
      </c>
      <c r="E35" s="3"/>
    </row>
    <row r="36" spans="1:7" ht="15.75" customHeight="1" x14ac:dyDescent="0.3">
      <c r="C36" s="45">
        <v>906.45</v>
      </c>
      <c r="D36" s="38">
        <f t="shared" si="0"/>
        <v>-9.6162059245766816E-4</v>
      </c>
      <c r="E36" s="3"/>
    </row>
    <row r="37" spans="1:7" ht="15.75" customHeight="1" x14ac:dyDescent="0.3">
      <c r="C37" s="45">
        <v>905.61</v>
      </c>
      <c r="D37" s="38">
        <f t="shared" si="0"/>
        <v>-1.8874215066861059E-3</v>
      </c>
      <c r="E37" s="3"/>
    </row>
    <row r="38" spans="1:7" ht="15.75" customHeight="1" x14ac:dyDescent="0.3">
      <c r="C38" s="45">
        <v>910.94</v>
      </c>
      <c r="D38" s="38">
        <f t="shared" si="0"/>
        <v>3.9870057228822559E-3</v>
      </c>
      <c r="E38" s="3"/>
    </row>
    <row r="39" spans="1:7" ht="15.75" customHeight="1" x14ac:dyDescent="0.3">
      <c r="C39" s="45">
        <v>914.9</v>
      </c>
      <c r="D39" s="38">
        <f t="shared" si="0"/>
        <v>8.3514957471017819E-3</v>
      </c>
      <c r="E39" s="3"/>
    </row>
    <row r="40" spans="1:7" ht="15.75" customHeight="1" x14ac:dyDescent="0.3">
      <c r="C40" s="45">
        <v>911.35</v>
      </c>
      <c r="D40" s="38">
        <f t="shared" si="0"/>
        <v>4.4388847405413216E-3</v>
      </c>
      <c r="E40" s="3"/>
    </row>
    <row r="41" spans="1:7" ht="15.75" customHeight="1" x14ac:dyDescent="0.3">
      <c r="C41" s="45">
        <v>902.75</v>
      </c>
      <c r="D41" s="38">
        <f t="shared" si="0"/>
        <v>-5.0395531908447293E-3</v>
      </c>
      <c r="E41" s="3"/>
    </row>
    <row r="42" spans="1:7" ht="15.75" customHeight="1" x14ac:dyDescent="0.3">
      <c r="C42" s="45">
        <v>905.02</v>
      </c>
      <c r="D42" s="38">
        <f t="shared" si="0"/>
        <v>-2.5376864345370426E-3</v>
      </c>
      <c r="E42" s="3"/>
    </row>
    <row r="43" spans="1:7" ht="16.5" customHeight="1" x14ac:dyDescent="0.3">
      <c r="C43" s="46">
        <v>904.99</v>
      </c>
      <c r="D43" s="39">
        <f t="shared" si="0"/>
        <v>-2.5707507529023127E-3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25</v>
      </c>
      <c r="C45" s="33">
        <f>SUM(C24:C44)</f>
        <v>18146.450000000004</v>
      </c>
      <c r="D45" s="28"/>
      <c r="E45" s="4"/>
    </row>
    <row r="46" spans="1:7" ht="17.25" customHeight="1" x14ac:dyDescent="0.3">
      <c r="B46" s="32" t="s">
        <v>26</v>
      </c>
      <c r="C46" s="34">
        <f>AVERAGE(C24:C44)</f>
        <v>907.32250000000022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26</v>
      </c>
      <c r="C48" s="35" t="s">
        <v>27</v>
      </c>
      <c r="D48" s="30"/>
      <c r="G48" s="8"/>
    </row>
    <row r="49" spans="1:6" ht="17.25" customHeight="1" x14ac:dyDescent="0.3">
      <c r="B49" s="48">
        <f>C46</f>
        <v>907.32250000000022</v>
      </c>
      <c r="C49" s="43">
        <f>-IF(C46&lt;=80,10%,IF(C46&lt;250,7.5%,5%))</f>
        <v>-0.05</v>
      </c>
      <c r="D49" s="31">
        <f>IF(C46&lt;=80,C46*0.9,IF(C46&lt;250,C46*0.925,C46*0.95))</f>
        <v>861.95637500000021</v>
      </c>
    </row>
    <row r="50" spans="1:6" ht="17.25" customHeight="1" x14ac:dyDescent="0.3">
      <c r="B50" s="49"/>
      <c r="C50" s="44">
        <f>IF(C46&lt;=80, 10%, IF(C46&lt;250, 7.5%, 5%))</f>
        <v>0.05</v>
      </c>
      <c r="D50" s="31">
        <f>IF(C46&lt;=80, C46*1.1, IF(C46&lt;250, C46*1.075, C46*1.05))</f>
        <v>952.68862500000023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9</v>
      </c>
      <c r="C52" s="17"/>
      <c r="D52" s="18" t="s">
        <v>10</v>
      </c>
      <c r="E52" s="19"/>
      <c r="F52" s="18" t="s">
        <v>11</v>
      </c>
    </row>
    <row r="53" spans="1:6" ht="34.5" customHeight="1" x14ac:dyDescent="0.3">
      <c r="A53" s="20" t="s">
        <v>12</v>
      </c>
      <c r="B53" s="21"/>
      <c r="C53" s="22"/>
      <c r="D53" s="21"/>
      <c r="E53" s="11"/>
      <c r="F53" s="23"/>
    </row>
    <row r="54" spans="1:6" ht="34.5" customHeight="1" x14ac:dyDescent="0.3">
      <c r="A54" s="20" t="s">
        <v>13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5" zoomScaleNormal="40" zoomScalePageLayoutView="55" workbookViewId="0">
      <selection activeCell="C39" sqref="C39"/>
    </sheetView>
  </sheetViews>
  <sheetFormatPr defaultColWidth="9.140625" defaultRowHeight="13.5" x14ac:dyDescent="0.25"/>
  <cols>
    <col min="1" max="1" width="55.42578125" style="57" customWidth="1"/>
    <col min="2" max="2" width="33.7109375" style="57" customWidth="1"/>
    <col min="3" max="3" width="42.28515625" style="57" customWidth="1"/>
    <col min="4" max="4" width="30.5703125" style="57" customWidth="1"/>
    <col min="5" max="5" width="39.85546875" style="57" customWidth="1"/>
    <col min="6" max="6" width="30.7109375" style="57" customWidth="1"/>
    <col min="7" max="7" width="39.85546875" style="57" customWidth="1"/>
    <col min="8" max="8" width="30" style="57" customWidth="1"/>
    <col min="9" max="9" width="30.28515625" style="57" hidden="1" customWidth="1"/>
    <col min="10" max="10" width="30.42578125" style="57" customWidth="1"/>
    <col min="11" max="11" width="21.28515625" style="57" customWidth="1"/>
    <col min="12" max="12" width="9.140625" style="57"/>
    <col min="13" max="16384" width="9.140625" style="64"/>
  </cols>
  <sheetData>
    <row r="1" spans="1:9" ht="18.75" customHeight="1" x14ac:dyDescent="0.25">
      <c r="A1" s="56" t="s">
        <v>28</v>
      </c>
      <c r="B1" s="56"/>
      <c r="C1" s="56"/>
      <c r="D1" s="56"/>
      <c r="E1" s="56"/>
      <c r="F1" s="56"/>
      <c r="G1" s="56"/>
      <c r="H1" s="56"/>
      <c r="I1" s="56"/>
    </row>
    <row r="2" spans="1:9" ht="18.75" customHeight="1" x14ac:dyDescent="0.25">
      <c r="A2" s="56"/>
      <c r="B2" s="56"/>
      <c r="C2" s="56"/>
      <c r="D2" s="56"/>
      <c r="E2" s="56"/>
      <c r="F2" s="56"/>
      <c r="G2" s="56"/>
      <c r="H2" s="56"/>
      <c r="I2" s="56"/>
    </row>
    <row r="3" spans="1:9" ht="18.75" customHeight="1" x14ac:dyDescent="0.25">
      <c r="A3" s="56"/>
      <c r="B3" s="56"/>
      <c r="C3" s="56"/>
      <c r="D3" s="56"/>
      <c r="E3" s="56"/>
      <c r="F3" s="56"/>
      <c r="G3" s="56"/>
      <c r="H3" s="56"/>
      <c r="I3" s="56"/>
    </row>
    <row r="4" spans="1:9" ht="18.75" customHeight="1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8.75" customHeight="1" x14ac:dyDescent="0.25">
      <c r="A5" s="56"/>
      <c r="B5" s="56"/>
      <c r="C5" s="56"/>
      <c r="D5" s="56"/>
      <c r="E5" s="56"/>
      <c r="F5" s="56"/>
      <c r="G5" s="56"/>
      <c r="H5" s="56"/>
      <c r="I5" s="56"/>
    </row>
    <row r="6" spans="1:9" ht="18.75" customHeight="1" x14ac:dyDescent="0.25">
      <c r="A6" s="56"/>
      <c r="B6" s="56"/>
      <c r="C6" s="56"/>
      <c r="D6" s="56"/>
      <c r="E6" s="56"/>
      <c r="F6" s="56"/>
      <c r="G6" s="56"/>
      <c r="H6" s="56"/>
      <c r="I6" s="56"/>
    </row>
    <row r="7" spans="1:9" ht="18.75" customHeight="1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x14ac:dyDescent="0.25">
      <c r="A8" s="58" t="s">
        <v>29</v>
      </c>
      <c r="B8" s="58"/>
      <c r="C8" s="58"/>
      <c r="D8" s="58"/>
      <c r="E8" s="58"/>
      <c r="F8" s="58"/>
      <c r="G8" s="58"/>
      <c r="H8" s="58"/>
      <c r="I8" s="58"/>
    </row>
    <row r="9" spans="1:9" x14ac:dyDescent="0.25">
      <c r="A9" s="58"/>
      <c r="B9" s="58"/>
      <c r="C9" s="58"/>
      <c r="D9" s="58"/>
      <c r="E9" s="58"/>
      <c r="F9" s="58"/>
      <c r="G9" s="58"/>
      <c r="H9" s="58"/>
      <c r="I9" s="58"/>
    </row>
    <row r="10" spans="1:9" x14ac:dyDescent="0.25">
      <c r="A10" s="58"/>
      <c r="B10" s="58"/>
      <c r="C10" s="58"/>
      <c r="D10" s="58"/>
      <c r="E10" s="58"/>
      <c r="F10" s="58"/>
      <c r="G10" s="58"/>
      <c r="H10" s="58"/>
      <c r="I10" s="58"/>
    </row>
    <row r="11" spans="1:9" x14ac:dyDescent="0.25">
      <c r="A11" s="58"/>
      <c r="B11" s="58"/>
      <c r="C11" s="58"/>
      <c r="D11" s="58"/>
      <c r="E11" s="58"/>
      <c r="F11" s="58"/>
      <c r="G11" s="58"/>
      <c r="H11" s="58"/>
      <c r="I11" s="58"/>
    </row>
    <row r="12" spans="1:9" x14ac:dyDescent="0.25">
      <c r="A12" s="58"/>
      <c r="B12" s="58"/>
      <c r="C12" s="58"/>
      <c r="D12" s="58"/>
      <c r="E12" s="58"/>
      <c r="F12" s="58"/>
      <c r="G12" s="58"/>
      <c r="H12" s="58"/>
      <c r="I12" s="58"/>
    </row>
    <row r="13" spans="1:9" x14ac:dyDescent="0.25">
      <c r="A13" s="58"/>
      <c r="B13" s="58"/>
      <c r="C13" s="58"/>
      <c r="D13" s="58"/>
      <c r="E13" s="58"/>
      <c r="F13" s="58"/>
      <c r="G13" s="58"/>
      <c r="H13" s="58"/>
      <c r="I13" s="58"/>
    </row>
    <row r="14" spans="1:9" x14ac:dyDescent="0.25">
      <c r="A14" s="58"/>
      <c r="B14" s="58"/>
      <c r="C14" s="58"/>
      <c r="D14" s="58"/>
      <c r="E14" s="58"/>
      <c r="F14" s="58"/>
      <c r="G14" s="58"/>
      <c r="H14" s="58"/>
      <c r="I14" s="58"/>
    </row>
    <row r="15" spans="1:9" ht="19.5" customHeight="1" thickBot="1" x14ac:dyDescent="0.35">
      <c r="A15" s="59"/>
    </row>
    <row r="16" spans="1:9" ht="19.5" customHeight="1" thickBot="1" x14ac:dyDescent="0.35">
      <c r="A16" s="60" t="s">
        <v>14</v>
      </c>
      <c r="B16" s="61"/>
      <c r="C16" s="61"/>
      <c r="D16" s="61"/>
      <c r="E16" s="61"/>
      <c r="F16" s="61"/>
      <c r="G16" s="61"/>
      <c r="H16" s="62"/>
    </row>
    <row r="17" spans="1:14" ht="20.25" customHeight="1" x14ac:dyDescent="0.25">
      <c r="A17" s="63" t="s">
        <v>30</v>
      </c>
      <c r="B17" s="63"/>
      <c r="C17" s="63"/>
      <c r="D17" s="63"/>
      <c r="E17" s="63"/>
      <c r="F17" s="63"/>
      <c r="G17" s="63"/>
      <c r="H17" s="63"/>
    </row>
    <row r="18" spans="1:14" ht="26.25" customHeight="1" x14ac:dyDescent="0.4">
      <c r="A18" s="65" t="s">
        <v>16</v>
      </c>
      <c r="B18" s="66" t="s">
        <v>108</v>
      </c>
      <c r="C18" s="66"/>
      <c r="D18" s="67"/>
      <c r="E18" s="68"/>
      <c r="F18" s="69"/>
      <c r="G18" s="69"/>
      <c r="H18" s="69"/>
    </row>
    <row r="19" spans="1:14" ht="26.25" customHeight="1" x14ac:dyDescent="0.4">
      <c r="A19" s="65" t="s">
        <v>17</v>
      </c>
      <c r="B19" s="70" t="s">
        <v>4</v>
      </c>
      <c r="C19" s="69">
        <v>29</v>
      </c>
      <c r="D19" s="69"/>
      <c r="E19" s="69"/>
      <c r="F19" s="69"/>
      <c r="G19" s="69"/>
      <c r="H19" s="69"/>
    </row>
    <row r="20" spans="1:14" ht="26.25" customHeight="1" x14ac:dyDescent="0.4">
      <c r="A20" s="65" t="s">
        <v>18</v>
      </c>
      <c r="B20" s="71" t="s">
        <v>109</v>
      </c>
      <c r="C20" s="71"/>
      <c r="D20" s="69"/>
      <c r="E20" s="69"/>
      <c r="F20" s="69"/>
      <c r="G20" s="69"/>
      <c r="H20" s="69"/>
    </row>
    <row r="21" spans="1:14" ht="26.25" customHeight="1" x14ac:dyDescent="0.4">
      <c r="A21" s="65" t="s">
        <v>19</v>
      </c>
      <c r="B21" s="71" t="s">
        <v>110</v>
      </c>
      <c r="C21" s="71"/>
      <c r="D21" s="71"/>
      <c r="E21" s="71"/>
      <c r="F21" s="71"/>
      <c r="G21" s="71"/>
      <c r="H21" s="71"/>
      <c r="I21" s="72"/>
    </row>
    <row r="22" spans="1:14" ht="26.25" customHeight="1" x14ac:dyDescent="0.4">
      <c r="A22" s="65" t="s">
        <v>20</v>
      </c>
      <c r="B22" s="73">
        <v>42599.343842592592</v>
      </c>
      <c r="C22" s="69"/>
      <c r="D22" s="69"/>
      <c r="E22" s="69"/>
      <c r="F22" s="69"/>
      <c r="G22" s="69"/>
      <c r="H22" s="69"/>
    </row>
    <row r="23" spans="1:14" ht="26.25" customHeight="1" x14ac:dyDescent="0.4">
      <c r="A23" s="65" t="s">
        <v>21</v>
      </c>
      <c r="B23" s="73">
        <v>42599.635509259257</v>
      </c>
      <c r="C23" s="69"/>
      <c r="D23" s="69"/>
      <c r="E23" s="69"/>
      <c r="F23" s="69"/>
      <c r="G23" s="69"/>
      <c r="H23" s="69"/>
    </row>
    <row r="24" spans="1:14" ht="18.75" x14ac:dyDescent="0.3">
      <c r="A24" s="65"/>
      <c r="B24" s="74"/>
    </row>
    <row r="25" spans="1:14" ht="18.75" x14ac:dyDescent="0.3">
      <c r="A25" s="75" t="s">
        <v>0</v>
      </c>
      <c r="B25" s="74"/>
    </row>
    <row r="26" spans="1:14" ht="26.25" customHeight="1" x14ac:dyDescent="0.4">
      <c r="A26" s="76" t="s">
        <v>1</v>
      </c>
      <c r="B26" s="71" t="s">
        <v>111</v>
      </c>
      <c r="C26" s="71"/>
    </row>
    <row r="27" spans="1:14" ht="26.25" customHeight="1" x14ac:dyDescent="0.4">
      <c r="A27" s="77" t="s">
        <v>31</v>
      </c>
      <c r="B27" s="78" t="s">
        <v>112</v>
      </c>
      <c r="C27" s="78"/>
    </row>
    <row r="28" spans="1:14" ht="27" customHeight="1" thickBot="1" x14ac:dyDescent="0.45">
      <c r="A28" s="77" t="s">
        <v>3</v>
      </c>
      <c r="B28" s="79">
        <v>99.37</v>
      </c>
    </row>
    <row r="29" spans="1:14" s="84" customFormat="1" ht="27" customHeight="1" thickBot="1" x14ac:dyDescent="0.45">
      <c r="A29" s="77" t="s">
        <v>32</v>
      </c>
      <c r="B29" s="80">
        <v>0</v>
      </c>
      <c r="C29" s="81" t="s">
        <v>33</v>
      </c>
      <c r="D29" s="82"/>
      <c r="E29" s="82"/>
      <c r="F29" s="82"/>
      <c r="G29" s="83"/>
      <c r="I29" s="85"/>
      <c r="J29" s="85"/>
      <c r="K29" s="85"/>
      <c r="L29" s="85"/>
    </row>
    <row r="30" spans="1:14" s="84" customFormat="1" ht="19.5" customHeight="1" thickBot="1" x14ac:dyDescent="0.35">
      <c r="A30" s="77" t="s">
        <v>34</v>
      </c>
      <c r="B30" s="86">
        <f>B28-B29</f>
        <v>99.37</v>
      </c>
      <c r="C30" s="87"/>
      <c r="D30" s="87"/>
      <c r="E30" s="87"/>
      <c r="F30" s="87"/>
      <c r="G30" s="88"/>
      <c r="I30" s="85"/>
      <c r="J30" s="85"/>
      <c r="K30" s="85"/>
      <c r="L30" s="85"/>
    </row>
    <row r="31" spans="1:14" s="84" customFormat="1" ht="27" customHeight="1" thickBot="1" x14ac:dyDescent="0.45">
      <c r="A31" s="77" t="s">
        <v>35</v>
      </c>
      <c r="B31" s="89">
        <v>1</v>
      </c>
      <c r="C31" s="90" t="s">
        <v>36</v>
      </c>
      <c r="D31" s="91"/>
      <c r="E31" s="91"/>
      <c r="F31" s="91"/>
      <c r="G31" s="91"/>
      <c r="H31" s="92"/>
      <c r="I31" s="85"/>
      <c r="J31" s="85"/>
      <c r="K31" s="85"/>
      <c r="L31" s="85"/>
    </row>
    <row r="32" spans="1:14" s="84" customFormat="1" ht="27" customHeight="1" thickBot="1" x14ac:dyDescent="0.45">
      <c r="A32" s="77" t="s">
        <v>37</v>
      </c>
      <c r="B32" s="89">
        <v>1</v>
      </c>
      <c r="C32" s="90" t="s">
        <v>38</v>
      </c>
      <c r="D32" s="91"/>
      <c r="E32" s="91"/>
      <c r="F32" s="91"/>
      <c r="G32" s="91"/>
      <c r="H32" s="92"/>
      <c r="I32" s="85"/>
      <c r="J32" s="85"/>
      <c r="K32" s="85"/>
      <c r="L32" s="93"/>
      <c r="M32" s="93"/>
      <c r="N32" s="94"/>
    </row>
    <row r="33" spans="1:14" s="84" customFormat="1" ht="17.25" customHeight="1" x14ac:dyDescent="0.3">
      <c r="A33" s="77"/>
      <c r="B33" s="95"/>
      <c r="C33" s="96"/>
      <c r="D33" s="96"/>
      <c r="E33" s="96"/>
      <c r="F33" s="96"/>
      <c r="G33" s="96"/>
      <c r="H33" s="96"/>
      <c r="I33" s="85"/>
      <c r="J33" s="85"/>
      <c r="K33" s="85"/>
      <c r="L33" s="93"/>
      <c r="M33" s="93"/>
      <c r="N33" s="94"/>
    </row>
    <row r="34" spans="1:14" s="84" customFormat="1" ht="18.75" x14ac:dyDescent="0.3">
      <c r="A34" s="77" t="s">
        <v>39</v>
      </c>
      <c r="B34" s="97">
        <f>B31/B32</f>
        <v>1</v>
      </c>
      <c r="C34" s="59" t="s">
        <v>40</v>
      </c>
      <c r="D34" s="59"/>
      <c r="E34" s="59"/>
      <c r="F34" s="59"/>
      <c r="G34" s="59"/>
      <c r="I34" s="85"/>
      <c r="J34" s="85"/>
      <c r="K34" s="85"/>
      <c r="L34" s="93"/>
      <c r="M34" s="93"/>
      <c r="N34" s="94"/>
    </row>
    <row r="35" spans="1:14" s="84" customFormat="1" ht="19.5" customHeight="1" thickBot="1" x14ac:dyDescent="0.35">
      <c r="A35" s="77"/>
      <c r="B35" s="86"/>
      <c r="G35" s="59"/>
      <c r="I35" s="85"/>
      <c r="J35" s="85"/>
      <c r="K35" s="85"/>
      <c r="L35" s="93"/>
      <c r="M35" s="93"/>
      <c r="N35" s="94"/>
    </row>
    <row r="36" spans="1:14" s="84" customFormat="1" ht="27" customHeight="1" thickBot="1" x14ac:dyDescent="0.45">
      <c r="A36" s="98" t="s">
        <v>41</v>
      </c>
      <c r="B36" s="99">
        <v>100</v>
      </c>
      <c r="C36" s="59"/>
      <c r="D36" s="100" t="s">
        <v>42</v>
      </c>
      <c r="E36" s="101"/>
      <c r="F36" s="100" t="s">
        <v>43</v>
      </c>
      <c r="G36" s="102"/>
      <c r="J36" s="85"/>
      <c r="K36" s="85"/>
      <c r="L36" s="93"/>
      <c r="M36" s="93"/>
      <c r="N36" s="94"/>
    </row>
    <row r="37" spans="1:14" s="84" customFormat="1" ht="27" customHeight="1" thickBot="1" x14ac:dyDescent="0.45">
      <c r="A37" s="103" t="s">
        <v>44</v>
      </c>
      <c r="B37" s="104">
        <v>4</v>
      </c>
      <c r="C37" s="105" t="s">
        <v>45</v>
      </c>
      <c r="D37" s="106" t="s">
        <v>46</v>
      </c>
      <c r="E37" s="107" t="s">
        <v>47</v>
      </c>
      <c r="F37" s="106" t="s">
        <v>46</v>
      </c>
      <c r="G37" s="108" t="s">
        <v>47</v>
      </c>
      <c r="I37" s="109" t="s">
        <v>48</v>
      </c>
      <c r="J37" s="85"/>
      <c r="K37" s="85"/>
      <c r="L37" s="93"/>
      <c r="M37" s="93"/>
      <c r="N37" s="94"/>
    </row>
    <row r="38" spans="1:14" s="84" customFormat="1" ht="26.25" customHeight="1" x14ac:dyDescent="0.4">
      <c r="A38" s="103" t="s">
        <v>49</v>
      </c>
      <c r="B38" s="104">
        <v>100</v>
      </c>
      <c r="C38" s="110">
        <v>1</v>
      </c>
      <c r="D38" s="111">
        <v>0.42099999999999999</v>
      </c>
      <c r="E38" s="112">
        <f>IF(ISBLANK(D38),"-",$D$48/$D$45*D38)</f>
        <v>0.41053208859223961</v>
      </c>
      <c r="F38" s="111">
        <v>0.39900000000000002</v>
      </c>
      <c r="G38" s="113">
        <f>IF(ISBLANK(F38),"-",$D$48/$F$45*F38)</f>
        <v>0.41343661111128605</v>
      </c>
      <c r="I38" s="114"/>
      <c r="J38" s="85"/>
      <c r="K38" s="85"/>
      <c r="L38" s="93"/>
      <c r="M38" s="93"/>
      <c r="N38" s="94"/>
    </row>
    <row r="39" spans="1:14" s="84" customFormat="1" ht="26.25" customHeight="1" x14ac:dyDescent="0.4">
      <c r="A39" s="103" t="s">
        <v>50</v>
      </c>
      <c r="B39" s="104">
        <v>1</v>
      </c>
      <c r="C39" s="115">
        <v>2</v>
      </c>
      <c r="D39" s="116">
        <v>0.42</v>
      </c>
      <c r="E39" s="117">
        <f>IF(ISBLANK(D39),"-",$D$48/$D$45*D39)</f>
        <v>0.40955695298988276</v>
      </c>
      <c r="F39" s="116">
        <v>0.39800000000000002</v>
      </c>
      <c r="G39" s="118">
        <f>IF(ISBLANK(F39),"-",$D$48/$F$45*F39)</f>
        <v>0.41240042912855102</v>
      </c>
      <c r="I39" s="119">
        <f>ABS((F43/D43*D42)-F42)/D42</f>
        <v>9.7474011643276254E-3</v>
      </c>
      <c r="J39" s="85"/>
      <c r="K39" s="85"/>
      <c r="L39" s="93"/>
      <c r="M39" s="93"/>
      <c r="N39" s="94"/>
    </row>
    <row r="40" spans="1:14" ht="26.25" customHeight="1" x14ac:dyDescent="0.4">
      <c r="A40" s="103" t="s">
        <v>51</v>
      </c>
      <c r="B40" s="104">
        <v>1</v>
      </c>
      <c r="C40" s="115">
        <v>3</v>
      </c>
      <c r="D40" s="116">
        <v>0.42</v>
      </c>
      <c r="E40" s="117">
        <f>IF(ISBLANK(D40),"-",$D$48/$D$45*D40)</f>
        <v>0.40955695298988276</v>
      </c>
      <c r="F40" s="116">
        <v>0.40200000000000002</v>
      </c>
      <c r="G40" s="118">
        <f>IF(ISBLANK(F40),"-",$D$48/$F$45*F40)</f>
        <v>0.41654515705949119</v>
      </c>
      <c r="I40" s="119"/>
      <c r="L40" s="93"/>
      <c r="M40" s="93"/>
      <c r="N40" s="59"/>
    </row>
    <row r="41" spans="1:14" ht="27" customHeight="1" thickBot="1" x14ac:dyDescent="0.45">
      <c r="A41" s="103" t="s">
        <v>52</v>
      </c>
      <c r="B41" s="104">
        <v>1</v>
      </c>
      <c r="C41" s="120">
        <v>4</v>
      </c>
      <c r="D41" s="121"/>
      <c r="E41" s="122" t="str">
        <f>IF(ISBLANK(D41),"-",$D$48/$D$45*D41)</f>
        <v>-</v>
      </c>
      <c r="F41" s="121"/>
      <c r="G41" s="123" t="str">
        <f>IF(ISBLANK(F41),"-",$D$48/$F$45*F41)</f>
        <v>-</v>
      </c>
      <c r="I41" s="124"/>
      <c r="L41" s="93"/>
      <c r="M41" s="93"/>
      <c r="N41" s="59"/>
    </row>
    <row r="42" spans="1:14" ht="27" customHeight="1" thickBot="1" x14ac:dyDescent="0.45">
      <c r="A42" s="103" t="s">
        <v>53</v>
      </c>
      <c r="B42" s="104">
        <v>1</v>
      </c>
      <c r="C42" s="125" t="s">
        <v>54</v>
      </c>
      <c r="D42" s="126">
        <f>AVERAGE(D38:D41)</f>
        <v>0.42033333333333328</v>
      </c>
      <c r="E42" s="127">
        <f>AVERAGE(E38:E41)</f>
        <v>0.40988199819066834</v>
      </c>
      <c r="F42" s="126">
        <f>AVERAGE(F38:F41)</f>
        <v>0.39966666666666667</v>
      </c>
      <c r="G42" s="128">
        <f>AVERAGE(G38:G41)</f>
        <v>0.41412739909977608</v>
      </c>
      <c r="H42" s="129"/>
    </row>
    <row r="43" spans="1:14" ht="26.25" customHeight="1" x14ac:dyDescent="0.4">
      <c r="A43" s="103" t="s">
        <v>55</v>
      </c>
      <c r="B43" s="104">
        <v>1</v>
      </c>
      <c r="C43" s="130" t="s">
        <v>56</v>
      </c>
      <c r="D43" s="131">
        <v>25.8</v>
      </c>
      <c r="E43" s="59"/>
      <c r="F43" s="131">
        <v>24.28</v>
      </c>
      <c r="H43" s="129"/>
    </row>
    <row r="44" spans="1:14" ht="26.25" customHeight="1" x14ac:dyDescent="0.4">
      <c r="A44" s="103" t="s">
        <v>57</v>
      </c>
      <c r="B44" s="104">
        <v>1</v>
      </c>
      <c r="C44" s="132" t="s">
        <v>58</v>
      </c>
      <c r="D44" s="133">
        <f>D43*$B$34</f>
        <v>25.8</v>
      </c>
      <c r="E44" s="134"/>
      <c r="F44" s="133">
        <f>F43*$B$34</f>
        <v>24.28</v>
      </c>
      <c r="H44" s="129"/>
    </row>
    <row r="45" spans="1:14" ht="19.5" customHeight="1" thickBot="1" x14ac:dyDescent="0.35">
      <c r="A45" s="103" t="s">
        <v>59</v>
      </c>
      <c r="B45" s="115">
        <f>(B44/B43)*(B42/B41)*(B40/B39)*(B38/B37)*B36</f>
        <v>2500</v>
      </c>
      <c r="C45" s="132" t="s">
        <v>60</v>
      </c>
      <c r="D45" s="135">
        <f>D44*$B$30/100</f>
        <v>25.637460000000001</v>
      </c>
      <c r="E45" s="136"/>
      <c r="F45" s="135">
        <f>F44*$B$30/100</f>
        <v>24.127036000000004</v>
      </c>
      <c r="H45" s="129"/>
    </row>
    <row r="46" spans="1:14" ht="19.5" customHeight="1" thickBot="1" x14ac:dyDescent="0.35">
      <c r="A46" s="137" t="s">
        <v>61</v>
      </c>
      <c r="B46" s="138"/>
      <c r="C46" s="132" t="s">
        <v>62</v>
      </c>
      <c r="D46" s="139">
        <f>D45/$B$45</f>
        <v>1.0254984E-2</v>
      </c>
      <c r="E46" s="140"/>
      <c r="F46" s="141">
        <f>F45/$B$45</f>
        <v>9.6508144000000008E-3</v>
      </c>
      <c r="H46" s="129"/>
    </row>
    <row r="47" spans="1:14" ht="27" customHeight="1" thickBot="1" x14ac:dyDescent="0.45">
      <c r="A47" s="142"/>
      <c r="B47" s="143"/>
      <c r="C47" s="144" t="s">
        <v>63</v>
      </c>
      <c r="D47" s="145">
        <v>0.01</v>
      </c>
      <c r="E47" s="146"/>
      <c r="F47" s="140"/>
      <c r="H47" s="129"/>
    </row>
    <row r="48" spans="1:14" ht="18.75" x14ac:dyDescent="0.3">
      <c r="C48" s="147" t="s">
        <v>64</v>
      </c>
      <c r="D48" s="135">
        <f>D47*$B$45</f>
        <v>25</v>
      </c>
      <c r="F48" s="148"/>
      <c r="H48" s="129"/>
    </row>
    <row r="49" spans="1:12" ht="19.5" customHeight="1" thickBot="1" x14ac:dyDescent="0.35">
      <c r="C49" s="149" t="s">
        <v>65</v>
      </c>
      <c r="D49" s="150">
        <f>D48/B34</f>
        <v>25</v>
      </c>
      <c r="F49" s="148"/>
      <c r="H49" s="129"/>
    </row>
    <row r="50" spans="1:12" ht="18.75" x14ac:dyDescent="0.3">
      <c r="C50" s="98" t="s">
        <v>66</v>
      </c>
      <c r="D50" s="151">
        <f>AVERAGE(E38:E41,G38:G41)</f>
        <v>0.41200469864522221</v>
      </c>
      <c r="F50" s="152"/>
      <c r="H50" s="129"/>
    </row>
    <row r="51" spans="1:12" ht="18.75" x14ac:dyDescent="0.3">
      <c r="C51" s="103" t="s">
        <v>67</v>
      </c>
      <c r="D51" s="153">
        <f>STDEV(E38:E41,G38:G41)/D50</f>
        <v>6.6002811627715761E-3</v>
      </c>
      <c r="F51" s="152"/>
      <c r="H51" s="129"/>
    </row>
    <row r="52" spans="1:12" ht="19.5" customHeight="1" thickBot="1" x14ac:dyDescent="0.35">
      <c r="C52" s="154" t="s">
        <v>8</v>
      </c>
      <c r="D52" s="155">
        <f>COUNT(E38:E41,G38:G41)</f>
        <v>6</v>
      </c>
      <c r="F52" s="152"/>
    </row>
    <row r="54" spans="1:12" ht="18.75" x14ac:dyDescent="0.3">
      <c r="A54" s="156" t="s">
        <v>0</v>
      </c>
      <c r="B54" s="157" t="s">
        <v>68</v>
      </c>
    </row>
    <row r="55" spans="1:12" ht="18.75" x14ac:dyDescent="0.3">
      <c r="A55" s="59" t="s">
        <v>69</v>
      </c>
      <c r="B55" s="158" t="str">
        <f>B21</f>
        <v>Each contains diclofenac sodium 12.5 mg</v>
      </c>
    </row>
    <row r="56" spans="1:12" ht="26.25" customHeight="1" x14ac:dyDescent="0.4">
      <c r="A56" s="158" t="s">
        <v>70</v>
      </c>
      <c r="B56" s="159">
        <v>25</v>
      </c>
      <c r="C56" s="59" t="str">
        <f>B20</f>
        <v>Diclofenac Sodium 12.5 mg</v>
      </c>
      <c r="H56" s="134"/>
    </row>
    <row r="57" spans="1:12" ht="18.75" x14ac:dyDescent="0.3">
      <c r="A57" s="158" t="s">
        <v>71</v>
      </c>
      <c r="B57" s="160">
        <f>Uniformity!C46</f>
        <v>907.32250000000022</v>
      </c>
      <c r="H57" s="134"/>
    </row>
    <row r="58" spans="1:12" ht="19.5" customHeight="1" thickBot="1" x14ac:dyDescent="0.35">
      <c r="H58" s="134"/>
    </row>
    <row r="59" spans="1:12" s="84" customFormat="1" ht="27" customHeight="1" thickBot="1" x14ac:dyDescent="0.45">
      <c r="A59" s="98" t="s">
        <v>72</v>
      </c>
      <c r="B59" s="99">
        <v>200</v>
      </c>
      <c r="C59" s="59"/>
      <c r="D59" s="161" t="s">
        <v>73</v>
      </c>
      <c r="E59" s="162" t="s">
        <v>45</v>
      </c>
      <c r="F59" s="162" t="s">
        <v>46</v>
      </c>
      <c r="G59" s="162" t="s">
        <v>74</v>
      </c>
      <c r="H59" s="105" t="s">
        <v>75</v>
      </c>
      <c r="L59" s="85"/>
    </row>
    <row r="60" spans="1:12" s="84" customFormat="1" ht="26.25" customHeight="1" x14ac:dyDescent="0.4">
      <c r="A60" s="103" t="s">
        <v>76</v>
      </c>
      <c r="B60" s="104">
        <v>4</v>
      </c>
      <c r="C60" s="163" t="s">
        <v>77</v>
      </c>
      <c r="D60" s="164">
        <v>904.94</v>
      </c>
      <c r="E60" s="165">
        <v>1</v>
      </c>
      <c r="F60" s="166">
        <v>0.40600000000000003</v>
      </c>
      <c r="G60" s="167">
        <f>IF(ISBLANK(F60),"-",(F60/$D$50*$D$47*$B$68)*($B$57/$D$60))</f>
        <v>24.700501381375577</v>
      </c>
      <c r="H60" s="168">
        <f t="shared" ref="H60:H71" si="0">IF(ISBLANK(F60),"-",G60/$B$56)</f>
        <v>0.98802005525502312</v>
      </c>
      <c r="L60" s="85"/>
    </row>
    <row r="61" spans="1:12" s="84" customFormat="1" ht="26.25" customHeight="1" x14ac:dyDescent="0.4">
      <c r="A61" s="103" t="s">
        <v>78</v>
      </c>
      <c r="B61" s="104">
        <v>50</v>
      </c>
      <c r="C61" s="169"/>
      <c r="D61" s="170"/>
      <c r="E61" s="171">
        <v>2</v>
      </c>
      <c r="F61" s="116">
        <v>0.41</v>
      </c>
      <c r="G61" s="172">
        <f>IF(ISBLANK(F61),"-",(F61/$D$50*$D$47*$B$68)*($B$57/$D$60))</f>
        <v>24.943856074788144</v>
      </c>
      <c r="H61" s="173">
        <f t="shared" si="0"/>
        <v>0.99775424299152571</v>
      </c>
      <c r="L61" s="85"/>
    </row>
    <row r="62" spans="1:12" s="84" customFormat="1" ht="26.25" customHeight="1" x14ac:dyDescent="0.4">
      <c r="A62" s="103" t="s">
        <v>79</v>
      </c>
      <c r="B62" s="104">
        <v>1</v>
      </c>
      <c r="C62" s="169"/>
      <c r="D62" s="170"/>
      <c r="E62" s="171">
        <v>3</v>
      </c>
      <c r="F62" s="174">
        <v>0.41</v>
      </c>
      <c r="G62" s="172">
        <f>IF(ISBLANK(F62),"-",(F62/$D$50*$D$47*$B$68)*($B$57/$D$60))</f>
        <v>24.943856074788144</v>
      </c>
      <c r="H62" s="173">
        <f t="shared" si="0"/>
        <v>0.99775424299152571</v>
      </c>
      <c r="L62" s="85"/>
    </row>
    <row r="63" spans="1:12" ht="27" customHeight="1" thickBot="1" x14ac:dyDescent="0.45">
      <c r="A63" s="103" t="s">
        <v>80</v>
      </c>
      <c r="B63" s="104">
        <v>1</v>
      </c>
      <c r="C63" s="175"/>
      <c r="D63" s="176"/>
      <c r="E63" s="177">
        <v>4</v>
      </c>
      <c r="F63" s="178"/>
      <c r="G63" s="172" t="str">
        <f>IF(ISBLANK(F63),"-",(F63/$D$50*$D$47*$B$68)*($B$57/$D$60))</f>
        <v>-</v>
      </c>
      <c r="H63" s="173" t="str">
        <f t="shared" si="0"/>
        <v>-</v>
      </c>
    </row>
    <row r="64" spans="1:12" ht="26.25" customHeight="1" x14ac:dyDescent="0.4">
      <c r="A64" s="103" t="s">
        <v>81</v>
      </c>
      <c r="B64" s="104">
        <v>1</v>
      </c>
      <c r="C64" s="163" t="s">
        <v>82</v>
      </c>
      <c r="D64" s="164">
        <v>905.6</v>
      </c>
      <c r="E64" s="165">
        <v>1</v>
      </c>
      <c r="F64" s="166">
        <v>0.41399999999999998</v>
      </c>
      <c r="G64" s="179">
        <f>IF(ISBLANK(F64),"-",(F64/$D$50*$D$47*$B$68)*($B$57/$D$64))</f>
        <v>25.168854364593145</v>
      </c>
      <c r="H64" s="180">
        <f t="shared" si="0"/>
        <v>1.0067541745837258</v>
      </c>
    </row>
    <row r="65" spans="1:8" ht="26.25" customHeight="1" x14ac:dyDescent="0.4">
      <c r="A65" s="103" t="s">
        <v>83</v>
      </c>
      <c r="B65" s="104">
        <v>1</v>
      </c>
      <c r="C65" s="169"/>
      <c r="D65" s="170"/>
      <c r="E65" s="171">
        <v>2</v>
      </c>
      <c r="F65" s="116">
        <v>0.41099999999999998</v>
      </c>
      <c r="G65" s="181">
        <f>IF(ISBLANK(F65),"-",(F65/$D$50*$D$47*$B$68)*($B$57/$D$64))</f>
        <v>24.98647136195116</v>
      </c>
      <c r="H65" s="182">
        <f t="shared" si="0"/>
        <v>0.99945885447804639</v>
      </c>
    </row>
    <row r="66" spans="1:8" ht="26.25" customHeight="1" x14ac:dyDescent="0.4">
      <c r="A66" s="103" t="s">
        <v>84</v>
      </c>
      <c r="B66" s="104">
        <v>1</v>
      </c>
      <c r="C66" s="169"/>
      <c r="D66" s="170"/>
      <c r="E66" s="171">
        <v>3</v>
      </c>
      <c r="F66" s="116">
        <v>0.41199999999999998</v>
      </c>
      <c r="G66" s="181">
        <f>IF(ISBLANK(F66),"-",(F66/$D$50*$D$47*$B$68)*($B$57/$D$64))</f>
        <v>25.047265696165159</v>
      </c>
      <c r="H66" s="182">
        <f t="shared" si="0"/>
        <v>1.0018906278466064</v>
      </c>
    </row>
    <row r="67" spans="1:8" ht="27" customHeight="1" thickBot="1" x14ac:dyDescent="0.45">
      <c r="A67" s="103" t="s">
        <v>85</v>
      </c>
      <c r="B67" s="104">
        <v>1</v>
      </c>
      <c r="C67" s="175"/>
      <c r="D67" s="176"/>
      <c r="E67" s="177">
        <v>4</v>
      </c>
      <c r="F67" s="178"/>
      <c r="G67" s="183" t="str">
        <f>IF(ISBLANK(F67),"-",(F67/$D$50*$D$47*$B$68)*($B$57/$D$64))</f>
        <v>-</v>
      </c>
      <c r="H67" s="184" t="str">
        <f t="shared" si="0"/>
        <v>-</v>
      </c>
    </row>
    <row r="68" spans="1:8" ht="26.25" customHeight="1" x14ac:dyDescent="0.4">
      <c r="A68" s="103" t="s">
        <v>86</v>
      </c>
      <c r="B68" s="185">
        <f>(B67/B66)*(B65/B64)*(B63/B62)*(B61/B60)*B59</f>
        <v>2500</v>
      </c>
      <c r="C68" s="163" t="s">
        <v>87</v>
      </c>
      <c r="D68" s="164">
        <v>910.47</v>
      </c>
      <c r="E68" s="165">
        <v>1</v>
      </c>
      <c r="F68" s="166">
        <v>0.42</v>
      </c>
      <c r="G68" s="179">
        <f>IF(ISBLANK(F68),"-",(F68/$D$50*$D$47*$B$68)*($B$57/$D$68))</f>
        <v>25.397043951981619</v>
      </c>
      <c r="H68" s="173">
        <f t="shared" si="0"/>
        <v>1.0158817580792647</v>
      </c>
    </row>
    <row r="69" spans="1:8" ht="27" customHeight="1" thickBot="1" x14ac:dyDescent="0.45">
      <c r="A69" s="154" t="s">
        <v>88</v>
      </c>
      <c r="B69" s="186">
        <f>(D47*B68)/B56*B57</f>
        <v>907.32250000000022</v>
      </c>
      <c r="C69" s="169"/>
      <c r="D69" s="170"/>
      <c r="E69" s="171">
        <v>2</v>
      </c>
      <c r="F69" s="116">
        <v>0.41699999999999998</v>
      </c>
      <c r="G69" s="181">
        <f>IF(ISBLANK(F69),"-",(F69/$D$50*$D$47*$B$68)*($B$57/$D$68))</f>
        <v>25.215636495181744</v>
      </c>
      <c r="H69" s="173">
        <f t="shared" si="0"/>
        <v>1.0086254598072697</v>
      </c>
    </row>
    <row r="70" spans="1:8" ht="26.25" customHeight="1" x14ac:dyDescent="0.4">
      <c r="A70" s="187" t="s">
        <v>61</v>
      </c>
      <c r="B70" s="188"/>
      <c r="C70" s="169"/>
      <c r="D70" s="170"/>
      <c r="E70" s="171">
        <v>3</v>
      </c>
      <c r="F70" s="116">
        <v>0.41599999999999998</v>
      </c>
      <c r="G70" s="181">
        <f>IF(ISBLANK(F70),"-",(F70/$D$50*$D$47*$B$68)*($B$57/$D$68))</f>
        <v>25.155167342915128</v>
      </c>
      <c r="H70" s="173">
        <f t="shared" si="0"/>
        <v>1.0062066937166052</v>
      </c>
    </row>
    <row r="71" spans="1:8" ht="27" customHeight="1" thickBot="1" x14ac:dyDescent="0.45">
      <c r="A71" s="189"/>
      <c r="B71" s="190"/>
      <c r="C71" s="191"/>
      <c r="D71" s="176"/>
      <c r="E71" s="177">
        <v>4</v>
      </c>
      <c r="F71" s="178"/>
      <c r="G71" s="183" t="str">
        <f>IF(ISBLANK(F71),"-",(F71/$D$50*$D$47*$B$68)*($B$57/$D$68))</f>
        <v>-</v>
      </c>
      <c r="H71" s="192" t="str">
        <f t="shared" si="0"/>
        <v>-</v>
      </c>
    </row>
    <row r="72" spans="1:8" ht="26.25" customHeight="1" x14ac:dyDescent="0.4">
      <c r="A72" s="134"/>
      <c r="B72" s="134"/>
      <c r="C72" s="134"/>
      <c r="D72" s="134"/>
      <c r="E72" s="134"/>
      <c r="F72" s="193" t="s">
        <v>54</v>
      </c>
      <c r="G72" s="194">
        <f>AVERAGE(G60:G71)</f>
        <v>25.062072527082204</v>
      </c>
      <c r="H72" s="195">
        <f>AVERAGE(H60:H71)</f>
        <v>1.0024829010832879</v>
      </c>
    </row>
    <row r="73" spans="1:8" ht="26.25" customHeight="1" x14ac:dyDescent="0.4">
      <c r="C73" s="134"/>
      <c r="D73" s="134"/>
      <c r="E73" s="134"/>
      <c r="F73" s="196" t="s">
        <v>67</v>
      </c>
      <c r="G73" s="197">
        <f>STDEV(G60:G71)/G72</f>
        <v>7.9861126205889709E-3</v>
      </c>
      <c r="H73" s="197">
        <f>STDEV(H60:H71)/H72</f>
        <v>7.9861126205889692E-3</v>
      </c>
    </row>
    <row r="74" spans="1:8" ht="27" customHeight="1" thickBot="1" x14ac:dyDescent="0.45">
      <c r="A74" s="134"/>
      <c r="B74" s="134"/>
      <c r="C74" s="134"/>
      <c r="D74" s="134"/>
      <c r="E74" s="136"/>
      <c r="F74" s="198" t="s">
        <v>8</v>
      </c>
      <c r="G74" s="199">
        <f>COUNT(G60:G71)</f>
        <v>9</v>
      </c>
      <c r="H74" s="199">
        <f>COUNT(H60:H71)</f>
        <v>9</v>
      </c>
    </row>
    <row r="76" spans="1:8" ht="26.25" customHeight="1" x14ac:dyDescent="0.4">
      <c r="A76" s="76" t="s">
        <v>89</v>
      </c>
      <c r="B76" s="77" t="s">
        <v>90</v>
      </c>
      <c r="C76" s="200" t="str">
        <f>B20</f>
        <v>Diclofenac Sodium 12.5 mg</v>
      </c>
      <c r="D76" s="200"/>
      <c r="E76" s="59" t="s">
        <v>91</v>
      </c>
      <c r="F76" s="59"/>
      <c r="G76" s="201">
        <f>H72</f>
        <v>1.0024829010832879</v>
      </c>
      <c r="H76" s="86"/>
    </row>
    <row r="77" spans="1:8" ht="18.75" x14ac:dyDescent="0.3">
      <c r="A77" s="75" t="s">
        <v>92</v>
      </c>
      <c r="B77" s="75" t="s">
        <v>93</v>
      </c>
    </row>
    <row r="78" spans="1:8" ht="18.75" x14ac:dyDescent="0.3">
      <c r="A78" s="75"/>
      <c r="B78" s="75"/>
    </row>
    <row r="79" spans="1:8" ht="26.25" customHeight="1" x14ac:dyDescent="0.4">
      <c r="A79" s="76" t="s">
        <v>1</v>
      </c>
      <c r="B79" s="202" t="str">
        <f>B26</f>
        <v>Diclofenac Sodium</v>
      </c>
      <c r="C79" s="202"/>
    </row>
    <row r="80" spans="1:8" ht="26.25" customHeight="1" x14ac:dyDescent="0.4">
      <c r="A80" s="77" t="s">
        <v>31</v>
      </c>
      <c r="B80" s="202" t="str">
        <f>B27</f>
        <v>D6-2</v>
      </c>
      <c r="C80" s="202"/>
    </row>
    <row r="81" spans="1:12" ht="27" customHeight="1" thickBot="1" x14ac:dyDescent="0.45">
      <c r="A81" s="77" t="s">
        <v>3</v>
      </c>
      <c r="B81" s="79">
        <f>B28</f>
        <v>99.37</v>
      </c>
    </row>
    <row r="82" spans="1:12" s="84" customFormat="1" ht="27" customHeight="1" thickBot="1" x14ac:dyDescent="0.45">
      <c r="A82" s="77" t="s">
        <v>32</v>
      </c>
      <c r="B82" s="80">
        <v>0</v>
      </c>
      <c r="C82" s="81" t="s">
        <v>33</v>
      </c>
      <c r="D82" s="82"/>
      <c r="E82" s="82"/>
      <c r="F82" s="82"/>
      <c r="G82" s="83"/>
      <c r="I82" s="85"/>
      <c r="J82" s="85"/>
      <c r="K82" s="85"/>
      <c r="L82" s="85"/>
    </row>
    <row r="83" spans="1:12" s="84" customFormat="1" ht="19.5" customHeight="1" thickBot="1" x14ac:dyDescent="0.35">
      <c r="A83" s="77" t="s">
        <v>34</v>
      </c>
      <c r="B83" s="86">
        <f>B81-B82</f>
        <v>99.37</v>
      </c>
      <c r="C83" s="87"/>
      <c r="D83" s="87"/>
      <c r="E83" s="87"/>
      <c r="F83" s="87"/>
      <c r="G83" s="88"/>
      <c r="I83" s="85"/>
      <c r="J83" s="85"/>
      <c r="K83" s="85"/>
      <c r="L83" s="85"/>
    </row>
    <row r="84" spans="1:12" s="84" customFormat="1" ht="27" customHeight="1" thickBot="1" x14ac:dyDescent="0.45">
      <c r="A84" s="77" t="s">
        <v>35</v>
      </c>
      <c r="B84" s="89">
        <v>1</v>
      </c>
      <c r="C84" s="90" t="s">
        <v>94</v>
      </c>
      <c r="D84" s="91"/>
      <c r="E84" s="91"/>
      <c r="F84" s="91"/>
      <c r="G84" s="91"/>
      <c r="H84" s="92"/>
      <c r="I84" s="85"/>
      <c r="J84" s="85"/>
      <c r="K84" s="85"/>
      <c r="L84" s="85"/>
    </row>
    <row r="85" spans="1:12" s="84" customFormat="1" ht="27" customHeight="1" thickBot="1" x14ac:dyDescent="0.45">
      <c r="A85" s="77" t="s">
        <v>37</v>
      </c>
      <c r="B85" s="89">
        <v>1</v>
      </c>
      <c r="C85" s="90" t="s">
        <v>95</v>
      </c>
      <c r="D85" s="91"/>
      <c r="E85" s="91"/>
      <c r="F85" s="91"/>
      <c r="G85" s="91"/>
      <c r="H85" s="92"/>
      <c r="I85" s="85"/>
      <c r="J85" s="85"/>
      <c r="K85" s="85"/>
      <c r="L85" s="85"/>
    </row>
    <row r="86" spans="1:12" s="84" customFormat="1" ht="18.75" x14ac:dyDescent="0.3">
      <c r="A86" s="77"/>
      <c r="B86" s="95"/>
      <c r="C86" s="96"/>
      <c r="D86" s="96"/>
      <c r="E86" s="96"/>
      <c r="F86" s="96"/>
      <c r="G86" s="96"/>
      <c r="H86" s="96"/>
      <c r="I86" s="85"/>
      <c r="J86" s="85"/>
      <c r="K86" s="85"/>
      <c r="L86" s="85"/>
    </row>
    <row r="87" spans="1:12" s="84" customFormat="1" ht="18.75" x14ac:dyDescent="0.3">
      <c r="A87" s="77" t="s">
        <v>39</v>
      </c>
      <c r="B87" s="97">
        <f>B84/B85</f>
        <v>1</v>
      </c>
      <c r="C87" s="59" t="s">
        <v>40</v>
      </c>
      <c r="D87" s="59"/>
      <c r="E87" s="59"/>
      <c r="F87" s="59"/>
      <c r="G87" s="59"/>
      <c r="I87" s="85"/>
      <c r="J87" s="85"/>
      <c r="K87" s="85"/>
      <c r="L87" s="85"/>
    </row>
    <row r="88" spans="1:12" ht="19.5" customHeight="1" thickBot="1" x14ac:dyDescent="0.35">
      <c r="A88" s="75"/>
      <c r="B88" s="75"/>
    </row>
    <row r="89" spans="1:12" ht="27" customHeight="1" thickBot="1" x14ac:dyDescent="0.45">
      <c r="A89" s="98" t="s">
        <v>41</v>
      </c>
      <c r="B89" s="99">
        <v>25</v>
      </c>
      <c r="D89" s="203" t="s">
        <v>42</v>
      </c>
      <c r="E89" s="204"/>
      <c r="F89" s="100" t="s">
        <v>43</v>
      </c>
      <c r="G89" s="102"/>
    </row>
    <row r="90" spans="1:12" ht="27" customHeight="1" thickBot="1" x14ac:dyDescent="0.45">
      <c r="A90" s="103" t="s">
        <v>44</v>
      </c>
      <c r="B90" s="104">
        <v>4</v>
      </c>
      <c r="C90" s="205" t="s">
        <v>45</v>
      </c>
      <c r="D90" s="106" t="s">
        <v>46</v>
      </c>
      <c r="E90" s="107" t="s">
        <v>47</v>
      </c>
      <c r="F90" s="106" t="s">
        <v>46</v>
      </c>
      <c r="G90" s="206" t="s">
        <v>47</v>
      </c>
      <c r="I90" s="109" t="s">
        <v>48</v>
      </c>
    </row>
    <row r="91" spans="1:12" ht="26.25" customHeight="1" x14ac:dyDescent="0.4">
      <c r="A91" s="103" t="s">
        <v>49</v>
      </c>
      <c r="B91" s="104">
        <v>200</v>
      </c>
      <c r="C91" s="207">
        <v>1</v>
      </c>
      <c r="D91" s="111"/>
      <c r="E91" s="112" t="str">
        <f>IF(ISBLANK(D91),"-",$D$101/$D$98*D91)</f>
        <v>-</v>
      </c>
      <c r="F91" s="111"/>
      <c r="G91" s="113" t="str">
        <f>IF(ISBLANK(F91),"-",$D$101/$F$98*F91)</f>
        <v>-</v>
      </c>
      <c r="I91" s="114"/>
    </row>
    <row r="92" spans="1:12" ht="26.25" customHeight="1" x14ac:dyDescent="0.4">
      <c r="A92" s="103" t="s">
        <v>50</v>
      </c>
      <c r="B92" s="104">
        <v>1</v>
      </c>
      <c r="C92" s="134">
        <v>2</v>
      </c>
      <c r="D92" s="116"/>
      <c r="E92" s="117" t="str">
        <f>IF(ISBLANK(D92),"-",$D$101/$D$98*D92)</f>
        <v>-</v>
      </c>
      <c r="F92" s="116"/>
      <c r="G92" s="118" t="str">
        <f>IF(ISBLANK(F92),"-",$D$101/$F$98*F92)</f>
        <v>-</v>
      </c>
      <c r="I92" s="119" t="e">
        <f>ABS((F96/D96*D95)-F95)/D95</f>
        <v>#DIV/0!</v>
      </c>
    </row>
    <row r="93" spans="1:12" ht="26.25" customHeight="1" x14ac:dyDescent="0.4">
      <c r="A93" s="103" t="s">
        <v>51</v>
      </c>
      <c r="B93" s="104">
        <v>1</v>
      </c>
      <c r="C93" s="134">
        <v>3</v>
      </c>
      <c r="D93" s="116"/>
      <c r="E93" s="117" t="str">
        <f>IF(ISBLANK(D93),"-",$D$101/$D$98*D93)</f>
        <v>-</v>
      </c>
      <c r="F93" s="116"/>
      <c r="G93" s="118" t="str">
        <f>IF(ISBLANK(F93),"-",$D$101/$F$98*F93)</f>
        <v>-</v>
      </c>
      <c r="I93" s="119"/>
    </row>
    <row r="94" spans="1:12" ht="27" customHeight="1" thickBot="1" x14ac:dyDescent="0.45">
      <c r="A94" s="103" t="s">
        <v>52</v>
      </c>
      <c r="B94" s="104">
        <v>1</v>
      </c>
      <c r="C94" s="208">
        <v>4</v>
      </c>
      <c r="D94" s="121"/>
      <c r="E94" s="122" t="str">
        <f>IF(ISBLANK(D94),"-",$D$101/$D$98*D94)</f>
        <v>-</v>
      </c>
      <c r="F94" s="209"/>
      <c r="G94" s="123" t="str">
        <f>IF(ISBLANK(F94),"-",$D$101/$F$98*F94)</f>
        <v>-</v>
      </c>
      <c r="I94" s="124"/>
    </row>
    <row r="95" spans="1:12" ht="27" customHeight="1" thickBot="1" x14ac:dyDescent="0.45">
      <c r="A95" s="103" t="s">
        <v>53</v>
      </c>
      <c r="B95" s="104">
        <v>1</v>
      </c>
      <c r="C95" s="77" t="s">
        <v>54</v>
      </c>
      <c r="D95" s="210" t="e">
        <f>AVERAGE(D91:D94)</f>
        <v>#DIV/0!</v>
      </c>
      <c r="E95" s="127" t="e">
        <f>AVERAGE(E91:E94)</f>
        <v>#DIV/0!</v>
      </c>
      <c r="F95" s="211" t="e">
        <f>AVERAGE(F91:F94)</f>
        <v>#DIV/0!</v>
      </c>
      <c r="G95" s="212" t="e">
        <f>AVERAGE(G91:G94)</f>
        <v>#DIV/0!</v>
      </c>
    </row>
    <row r="96" spans="1:12" ht="26.25" customHeight="1" x14ac:dyDescent="0.4">
      <c r="A96" s="103" t="s">
        <v>55</v>
      </c>
      <c r="B96" s="79">
        <v>1</v>
      </c>
      <c r="C96" s="213" t="s">
        <v>96</v>
      </c>
      <c r="D96" s="214">
        <v>25.12</v>
      </c>
      <c r="E96" s="59"/>
      <c r="F96" s="131">
        <v>25.78</v>
      </c>
    </row>
    <row r="97" spans="1:10" ht="26.25" customHeight="1" x14ac:dyDescent="0.4">
      <c r="A97" s="103" t="s">
        <v>57</v>
      </c>
      <c r="B97" s="79">
        <v>1</v>
      </c>
      <c r="C97" s="215" t="s">
        <v>97</v>
      </c>
      <c r="D97" s="216">
        <f>D96*$B$87</f>
        <v>25.12</v>
      </c>
      <c r="E97" s="134"/>
      <c r="F97" s="133">
        <f>F96*$B$87</f>
        <v>25.78</v>
      </c>
    </row>
    <row r="98" spans="1:10" ht="19.5" customHeight="1" thickBot="1" x14ac:dyDescent="0.35">
      <c r="A98" s="103" t="s">
        <v>59</v>
      </c>
      <c r="B98" s="134">
        <f>(B97/B96)*(B95/B94)*(B93/B92)*(B91/B90)*B89</f>
        <v>1250</v>
      </c>
      <c r="C98" s="215" t="s">
        <v>98</v>
      </c>
      <c r="D98" s="217">
        <f>D97*$B$83/100</f>
        <v>24.961744000000003</v>
      </c>
      <c r="E98" s="136"/>
      <c r="F98" s="135">
        <f>F97*$B$83/100</f>
        <v>25.617586000000003</v>
      </c>
    </row>
    <row r="99" spans="1:10" ht="19.5" customHeight="1" thickBot="1" x14ac:dyDescent="0.35">
      <c r="A99" s="137" t="s">
        <v>61</v>
      </c>
      <c r="B99" s="218"/>
      <c r="C99" s="215" t="s">
        <v>99</v>
      </c>
      <c r="D99" s="219">
        <f>D98/$B$98</f>
        <v>1.9969395200000004E-2</v>
      </c>
      <c r="E99" s="136"/>
      <c r="F99" s="141">
        <f>F98/$B$98</f>
        <v>2.0494068800000001E-2</v>
      </c>
      <c r="H99" s="129"/>
    </row>
    <row r="100" spans="1:10" ht="19.5" customHeight="1" thickBot="1" x14ac:dyDescent="0.35">
      <c r="A100" s="142"/>
      <c r="B100" s="220"/>
      <c r="C100" s="215" t="s">
        <v>63</v>
      </c>
      <c r="D100" s="221">
        <f>$B$56/$B$116</f>
        <v>2.7777777777777779E-3</v>
      </c>
      <c r="F100" s="148"/>
      <c r="G100" s="222"/>
      <c r="H100" s="129"/>
    </row>
    <row r="101" spans="1:10" ht="18.75" x14ac:dyDescent="0.3">
      <c r="C101" s="215" t="s">
        <v>64</v>
      </c>
      <c r="D101" s="216">
        <f>D100*$B$98</f>
        <v>3.4722222222222223</v>
      </c>
      <c r="F101" s="148"/>
      <c r="H101" s="129"/>
    </row>
    <row r="102" spans="1:10" ht="19.5" customHeight="1" thickBot="1" x14ac:dyDescent="0.35">
      <c r="C102" s="223" t="s">
        <v>65</v>
      </c>
      <c r="D102" s="224">
        <f>D101/B34</f>
        <v>3.4722222222222223</v>
      </c>
      <c r="F102" s="152"/>
      <c r="H102" s="129"/>
      <c r="J102" s="225"/>
    </row>
    <row r="103" spans="1:10" ht="18.75" x14ac:dyDescent="0.3">
      <c r="C103" s="226" t="s">
        <v>100</v>
      </c>
      <c r="D103" s="227" t="e">
        <f>AVERAGE(E91:E94,G91:G94)</f>
        <v>#DIV/0!</v>
      </c>
      <c r="F103" s="152"/>
      <c r="G103" s="222"/>
      <c r="H103" s="129"/>
      <c r="J103" s="228"/>
    </row>
    <row r="104" spans="1:10" ht="18.75" x14ac:dyDescent="0.3">
      <c r="C104" s="196" t="s">
        <v>67</v>
      </c>
      <c r="D104" s="229" t="e">
        <f>STDEV(E91:E94,G91:G94)/D103</f>
        <v>#DIV/0!</v>
      </c>
      <c r="F104" s="152"/>
      <c r="H104" s="129"/>
      <c r="J104" s="228"/>
    </row>
    <row r="105" spans="1:10" ht="19.5" customHeight="1" thickBot="1" x14ac:dyDescent="0.35">
      <c r="C105" s="198" t="s">
        <v>8</v>
      </c>
      <c r="D105" s="230">
        <f>COUNT(E91:E94,G91:G94)</f>
        <v>0</v>
      </c>
      <c r="F105" s="152"/>
      <c r="H105" s="129"/>
      <c r="J105" s="228"/>
    </row>
    <row r="106" spans="1:10" ht="19.5" customHeight="1" thickBot="1" x14ac:dyDescent="0.35">
      <c r="A106" s="156"/>
      <c r="B106" s="156"/>
      <c r="C106" s="156"/>
      <c r="D106" s="156"/>
      <c r="E106" s="156"/>
    </row>
    <row r="107" spans="1:10" ht="26.25" customHeight="1" x14ac:dyDescent="0.4">
      <c r="A107" s="98" t="s">
        <v>101</v>
      </c>
      <c r="B107" s="99">
        <v>900</v>
      </c>
      <c r="C107" s="203" t="s">
        <v>102</v>
      </c>
      <c r="D107" s="231" t="s">
        <v>46</v>
      </c>
      <c r="E107" s="232" t="s">
        <v>103</v>
      </c>
      <c r="F107" s="233" t="s">
        <v>104</v>
      </c>
    </row>
    <row r="108" spans="1:10" ht="26.25" customHeight="1" x14ac:dyDescent="0.4">
      <c r="A108" s="103" t="s">
        <v>105</v>
      </c>
      <c r="B108" s="104">
        <v>5</v>
      </c>
      <c r="C108" s="234">
        <v>1</v>
      </c>
      <c r="D108" s="235">
        <v>87619284</v>
      </c>
      <c r="E108" s="236" t="e">
        <f t="shared" ref="E108:E113" si="1">IF(ISBLANK(D108),"-",D108/$D$103*$D$100*$B$116)</f>
        <v>#DIV/0!</v>
      </c>
      <c r="F108" s="237" t="e">
        <f t="shared" ref="F108:F113" si="2">IF(ISBLANK(D108), "-", E108/$B$56)</f>
        <v>#DIV/0!</v>
      </c>
    </row>
    <row r="109" spans="1:10" ht="26.25" customHeight="1" x14ac:dyDescent="0.4">
      <c r="A109" s="103" t="s">
        <v>78</v>
      </c>
      <c r="B109" s="104">
        <v>50</v>
      </c>
      <c r="C109" s="234">
        <v>2</v>
      </c>
      <c r="D109" s="235">
        <v>87231228</v>
      </c>
      <c r="E109" s="238" t="e">
        <f t="shared" si="1"/>
        <v>#DIV/0!</v>
      </c>
      <c r="F109" s="239" t="e">
        <f t="shared" si="2"/>
        <v>#DIV/0!</v>
      </c>
    </row>
    <row r="110" spans="1:10" ht="26.25" customHeight="1" x14ac:dyDescent="0.4">
      <c r="A110" s="103" t="s">
        <v>79</v>
      </c>
      <c r="B110" s="104">
        <v>1</v>
      </c>
      <c r="C110" s="234">
        <v>3</v>
      </c>
      <c r="D110" s="235">
        <v>87224653</v>
      </c>
      <c r="E110" s="238" t="e">
        <f t="shared" si="1"/>
        <v>#DIV/0!</v>
      </c>
      <c r="F110" s="239" t="e">
        <f t="shared" si="2"/>
        <v>#DIV/0!</v>
      </c>
    </row>
    <row r="111" spans="1:10" ht="26.25" customHeight="1" x14ac:dyDescent="0.4">
      <c r="A111" s="103" t="s">
        <v>80</v>
      </c>
      <c r="B111" s="104">
        <v>1</v>
      </c>
      <c r="C111" s="234">
        <v>4</v>
      </c>
      <c r="D111" s="235">
        <v>86491264</v>
      </c>
      <c r="E111" s="238" t="e">
        <f t="shared" si="1"/>
        <v>#DIV/0!</v>
      </c>
      <c r="F111" s="239" t="e">
        <f t="shared" si="2"/>
        <v>#DIV/0!</v>
      </c>
    </row>
    <row r="112" spans="1:10" ht="26.25" customHeight="1" x14ac:dyDescent="0.4">
      <c r="A112" s="103" t="s">
        <v>81</v>
      </c>
      <c r="B112" s="104">
        <v>1</v>
      </c>
      <c r="C112" s="234">
        <v>5</v>
      </c>
      <c r="D112" s="235">
        <v>88080316</v>
      </c>
      <c r="E112" s="238" t="e">
        <f t="shared" si="1"/>
        <v>#DIV/0!</v>
      </c>
      <c r="F112" s="239" t="e">
        <f t="shared" si="2"/>
        <v>#DIV/0!</v>
      </c>
    </row>
    <row r="113" spans="1:10" ht="26.25" customHeight="1" x14ac:dyDescent="0.4">
      <c r="A113" s="103" t="s">
        <v>83</v>
      </c>
      <c r="B113" s="104">
        <v>1</v>
      </c>
      <c r="C113" s="240">
        <v>6</v>
      </c>
      <c r="D113" s="241">
        <v>87568449</v>
      </c>
      <c r="E113" s="242" t="e">
        <f t="shared" si="1"/>
        <v>#DIV/0!</v>
      </c>
      <c r="F113" s="243" t="e">
        <f t="shared" si="2"/>
        <v>#DIV/0!</v>
      </c>
    </row>
    <row r="114" spans="1:10" ht="26.25" customHeight="1" x14ac:dyDescent="0.4">
      <c r="A114" s="103" t="s">
        <v>84</v>
      </c>
      <c r="B114" s="104">
        <v>1</v>
      </c>
      <c r="C114" s="234"/>
      <c r="D114" s="134"/>
      <c r="E114" s="59"/>
      <c r="F114" s="244"/>
    </row>
    <row r="115" spans="1:10" ht="26.25" customHeight="1" x14ac:dyDescent="0.4">
      <c r="A115" s="103" t="s">
        <v>85</v>
      </c>
      <c r="B115" s="104">
        <v>1</v>
      </c>
      <c r="C115" s="234"/>
      <c r="D115" s="245" t="s">
        <v>54</v>
      </c>
      <c r="E115" s="246" t="e">
        <f>AVERAGE(E108:E113)</f>
        <v>#DIV/0!</v>
      </c>
      <c r="F115" s="247" t="e">
        <f>AVERAGE(F108:F113)</f>
        <v>#DIV/0!</v>
      </c>
    </row>
    <row r="116" spans="1:10" ht="27" customHeight="1" thickBot="1" x14ac:dyDescent="0.45">
      <c r="A116" s="103" t="s">
        <v>86</v>
      </c>
      <c r="B116" s="115">
        <f>(B115/B114)*(B113/B112)*(B111/B110)*(B109/B108)*B107</f>
        <v>9000</v>
      </c>
      <c r="C116" s="248"/>
      <c r="D116" s="77" t="s">
        <v>67</v>
      </c>
      <c r="E116" s="249" t="e">
        <f>STDEV(E108:E113)/E115</f>
        <v>#DIV/0!</v>
      </c>
      <c r="F116" s="249" t="e">
        <f>STDEV(F108:F113)/F115</f>
        <v>#DIV/0!</v>
      </c>
      <c r="I116" s="59"/>
    </row>
    <row r="117" spans="1:10" ht="27" customHeight="1" thickBot="1" x14ac:dyDescent="0.45">
      <c r="A117" s="137" t="s">
        <v>61</v>
      </c>
      <c r="B117" s="138"/>
      <c r="C117" s="250"/>
      <c r="D117" s="251" t="s">
        <v>8</v>
      </c>
      <c r="E117" s="252">
        <f>COUNT(E108:E113)</f>
        <v>0</v>
      </c>
      <c r="F117" s="252">
        <f>COUNT(F108:F113)</f>
        <v>0</v>
      </c>
      <c r="I117" s="59"/>
      <c r="J117" s="228"/>
    </row>
    <row r="118" spans="1:10" ht="19.5" customHeight="1" thickBot="1" x14ac:dyDescent="0.35">
      <c r="A118" s="142"/>
      <c r="B118" s="143"/>
      <c r="C118" s="59"/>
      <c r="D118" s="59"/>
      <c r="E118" s="59"/>
      <c r="F118" s="134"/>
      <c r="G118" s="59"/>
      <c r="H118" s="59"/>
      <c r="I118" s="59"/>
    </row>
    <row r="119" spans="1:10" ht="18.75" x14ac:dyDescent="0.3">
      <c r="A119" s="253"/>
      <c r="B119" s="96"/>
      <c r="C119" s="59"/>
      <c r="D119" s="59"/>
      <c r="E119" s="59"/>
      <c r="F119" s="134"/>
      <c r="G119" s="59"/>
      <c r="H119" s="59"/>
      <c r="I119" s="59"/>
    </row>
    <row r="120" spans="1:10" ht="26.25" customHeight="1" x14ac:dyDescent="0.4">
      <c r="A120" s="76" t="s">
        <v>89</v>
      </c>
      <c r="B120" s="77" t="s">
        <v>106</v>
      </c>
      <c r="C120" s="200" t="str">
        <f>B20</f>
        <v>Diclofenac Sodium 12.5 mg</v>
      </c>
      <c r="D120" s="200"/>
      <c r="E120" s="59" t="s">
        <v>107</v>
      </c>
      <c r="F120" s="59"/>
      <c r="G120" s="201" t="e">
        <f>F115</f>
        <v>#DIV/0!</v>
      </c>
      <c r="H120" s="59"/>
      <c r="I120" s="59"/>
    </row>
    <row r="121" spans="1:10" ht="19.5" customHeight="1" thickBot="1" x14ac:dyDescent="0.35">
      <c r="A121" s="254"/>
      <c r="B121" s="254"/>
      <c r="C121" s="255"/>
      <c r="D121" s="255"/>
      <c r="E121" s="255"/>
      <c r="F121" s="255"/>
      <c r="G121" s="255"/>
      <c r="H121" s="255"/>
    </row>
    <row r="122" spans="1:10" ht="18.75" x14ac:dyDescent="0.3">
      <c r="B122" s="256" t="s">
        <v>9</v>
      </c>
      <c r="C122" s="256"/>
      <c r="E122" s="205" t="s">
        <v>10</v>
      </c>
      <c r="F122" s="257"/>
      <c r="G122" s="256" t="s">
        <v>11</v>
      </c>
      <c r="H122" s="256"/>
    </row>
    <row r="123" spans="1:10" ht="69.95" customHeight="1" x14ac:dyDescent="0.3">
      <c r="A123" s="76" t="s">
        <v>12</v>
      </c>
      <c r="B123" s="258"/>
      <c r="C123" s="258"/>
      <c r="E123" s="258"/>
      <c r="F123" s="59"/>
      <c r="G123" s="258"/>
      <c r="H123" s="258"/>
    </row>
    <row r="124" spans="1:10" ht="69.95" customHeight="1" x14ac:dyDescent="0.3">
      <c r="A124" s="76" t="s">
        <v>13</v>
      </c>
      <c r="B124" s="259"/>
      <c r="C124" s="259"/>
      <c r="E124" s="259"/>
      <c r="F124" s="59"/>
      <c r="G124" s="260"/>
      <c r="H124" s="260"/>
    </row>
    <row r="125" spans="1:10" ht="18.75" x14ac:dyDescent="0.3">
      <c r="A125" s="134"/>
      <c r="B125" s="134"/>
      <c r="C125" s="134"/>
      <c r="D125" s="134"/>
      <c r="E125" s="134"/>
      <c r="F125" s="136"/>
      <c r="G125" s="134"/>
      <c r="H125" s="134"/>
      <c r="I125" s="59"/>
    </row>
    <row r="126" spans="1:10" ht="18.75" x14ac:dyDescent="0.3">
      <c r="A126" s="134"/>
      <c r="B126" s="134"/>
      <c r="C126" s="134"/>
      <c r="D126" s="134"/>
      <c r="E126" s="134"/>
      <c r="F126" s="136"/>
      <c r="G126" s="134"/>
      <c r="H126" s="134"/>
      <c r="I126" s="59"/>
    </row>
    <row r="127" spans="1:10" ht="18.75" x14ac:dyDescent="0.3">
      <c r="A127" s="134"/>
      <c r="B127" s="134"/>
      <c r="C127" s="134"/>
      <c r="D127" s="134"/>
      <c r="E127" s="134"/>
      <c r="F127" s="136"/>
      <c r="G127" s="134"/>
      <c r="H127" s="134"/>
      <c r="I127" s="59"/>
    </row>
    <row r="128" spans="1:10" ht="18.75" x14ac:dyDescent="0.3">
      <c r="A128" s="134"/>
      <c r="B128" s="134"/>
      <c r="C128" s="134"/>
      <c r="D128" s="134"/>
      <c r="E128" s="134"/>
      <c r="F128" s="136"/>
      <c r="G128" s="134"/>
      <c r="H128" s="134"/>
      <c r="I128" s="59"/>
    </row>
    <row r="129" spans="1:9" ht="18.75" x14ac:dyDescent="0.3">
      <c r="A129" s="134"/>
      <c r="B129" s="134"/>
      <c r="C129" s="134"/>
      <c r="D129" s="134"/>
      <c r="E129" s="134"/>
      <c r="F129" s="136"/>
      <c r="G129" s="134"/>
      <c r="H129" s="134"/>
      <c r="I129" s="59"/>
    </row>
    <row r="130" spans="1:9" ht="18.75" x14ac:dyDescent="0.3">
      <c r="A130" s="134"/>
      <c r="B130" s="134"/>
      <c r="C130" s="134"/>
      <c r="D130" s="134"/>
      <c r="E130" s="134"/>
      <c r="F130" s="136"/>
      <c r="G130" s="134"/>
      <c r="H130" s="134"/>
      <c r="I130" s="59"/>
    </row>
    <row r="131" spans="1:9" ht="18.75" x14ac:dyDescent="0.3">
      <c r="A131" s="134"/>
      <c r="B131" s="134"/>
      <c r="C131" s="134"/>
      <c r="D131" s="134"/>
      <c r="E131" s="134"/>
      <c r="F131" s="136"/>
      <c r="G131" s="134"/>
      <c r="H131" s="134"/>
      <c r="I131" s="59"/>
    </row>
    <row r="132" spans="1:9" ht="18.75" x14ac:dyDescent="0.3">
      <c r="A132" s="134"/>
      <c r="B132" s="134"/>
      <c r="C132" s="134"/>
      <c r="D132" s="134"/>
      <c r="E132" s="134"/>
      <c r="F132" s="136"/>
      <c r="G132" s="134"/>
      <c r="H132" s="134"/>
      <c r="I132" s="59"/>
    </row>
    <row r="133" spans="1:9" ht="18.75" x14ac:dyDescent="0.3">
      <c r="A133" s="134"/>
      <c r="B133" s="134"/>
      <c r="C133" s="134"/>
      <c r="D133" s="134"/>
      <c r="E133" s="134"/>
      <c r="F133" s="136"/>
      <c r="G133" s="134"/>
      <c r="H133" s="134"/>
      <c r="I133" s="59"/>
    </row>
    <row r="250" spans="1:1" x14ac:dyDescent="0.25">
      <c r="A250" s="57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Uniformity</vt:lpstr>
      <vt:lpstr>Diclofenac Sodium</vt:lpstr>
      <vt:lpstr>'Diclofenac Sodium'!Print_Area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2016-08-18T06:53:50Z</cp:lastPrinted>
  <dcterms:created xsi:type="dcterms:W3CDTF">2005-07-05T10:19:27Z</dcterms:created>
  <dcterms:modified xsi:type="dcterms:W3CDTF">2016-08-18T08:51:49Z</dcterms:modified>
  <cp:category/>
</cp:coreProperties>
</file>