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396" yWindow="528" windowWidth="20772" windowHeight="11448" activeTab="1"/>
  </bookViews>
  <sheets>
    <sheet name="Uniformity" sheetId="4" r:id="rId1"/>
    <sheet name="SST" sheetId="1" r:id="rId2"/>
    <sheet name="Efavirenz" sheetId="3" r:id="rId3"/>
  </sheets>
  <definedNames>
    <definedName name="_xlnm.Print_Area" localSheetId="1">SST!$A$1:$E$61</definedName>
    <definedName name="_xlnm.Print_Area" localSheetId="0">Uniformity!$A$1:$F$54</definedName>
  </definedNames>
  <calcPr calcId="145621"/>
</workbook>
</file>

<file path=xl/calcChain.xml><?xml version="1.0" encoding="utf-8"?>
<calcChain xmlns="http://schemas.openxmlformats.org/spreadsheetml/2006/main">
  <c r="E56" i="3" l="1"/>
  <c r="B57" i="3"/>
  <c r="C46" i="4" l="1"/>
  <c r="C49" i="4" s="1"/>
  <c r="C45" i="4"/>
  <c r="D37" i="4"/>
  <c r="D33" i="4"/>
  <c r="C19" i="4"/>
  <c r="D36" i="4" l="1"/>
  <c r="D24" i="4"/>
  <c r="D40" i="4"/>
  <c r="D25" i="4"/>
  <c r="D41" i="4"/>
  <c r="D28" i="4"/>
  <c r="D29" i="4"/>
  <c r="D32" i="4"/>
  <c r="D49" i="4"/>
  <c r="C50" i="4"/>
  <c r="D26" i="4"/>
  <c r="D30" i="4"/>
  <c r="D34" i="4"/>
  <c r="D38" i="4"/>
  <c r="D42" i="4"/>
  <c r="B49" i="4"/>
  <c r="D50" i="4"/>
  <c r="D27" i="4"/>
  <c r="D31" i="4"/>
  <c r="D35" i="4"/>
  <c r="D39" i="4"/>
  <c r="D43" i="4"/>
  <c r="B21" i="1"/>
  <c r="C124" i="3" l="1"/>
  <c r="B116" i="3"/>
  <c r="D100" i="3" s="1"/>
  <c r="B98" i="3"/>
  <c r="D97" i="3"/>
  <c r="F95" i="3"/>
  <c r="D95" i="3"/>
  <c r="B87" i="3"/>
  <c r="F97" i="3" s="1"/>
  <c r="B83" i="3"/>
  <c r="B79" i="3"/>
  <c r="C76" i="3"/>
  <c r="B68" i="3"/>
  <c r="C56" i="3"/>
  <c r="B55" i="3"/>
  <c r="B45" i="3"/>
  <c r="D48" i="3" s="1"/>
  <c r="F42" i="3"/>
  <c r="D42" i="3"/>
  <c r="B34" i="3"/>
  <c r="D44" i="3" s="1"/>
  <c r="B30" i="3"/>
  <c r="B53" i="1"/>
  <c r="E51" i="1"/>
  <c r="D51" i="1"/>
  <c r="C51" i="1"/>
  <c r="B51" i="1"/>
  <c r="B52" i="1" s="1"/>
  <c r="B32" i="1"/>
  <c r="E30" i="1"/>
  <c r="D30" i="1"/>
  <c r="C30" i="1"/>
  <c r="B30" i="1"/>
  <c r="B31" i="1" s="1"/>
  <c r="I92" i="3" l="1"/>
  <c r="D101" i="3"/>
  <c r="D102" i="3" s="1"/>
  <c r="B69" i="3"/>
  <c r="I39" i="3"/>
  <c r="F44" i="3"/>
  <c r="F45" i="3" s="1"/>
  <c r="G38" i="3" s="1"/>
  <c r="D45" i="3"/>
  <c r="D46" i="3" s="1"/>
  <c r="D98" i="3"/>
  <c r="E94" i="3" s="1"/>
  <c r="F98" i="3"/>
  <c r="D49" i="3"/>
  <c r="E40" i="3" l="1"/>
  <c r="E91" i="3"/>
  <c r="G94" i="3"/>
  <c r="G93" i="3"/>
  <c r="G92" i="3"/>
  <c r="E41" i="3"/>
  <c r="G40" i="3"/>
  <c r="G41" i="3"/>
  <c r="G39" i="3"/>
  <c r="E39" i="3"/>
  <c r="F46" i="3"/>
  <c r="E38" i="3"/>
  <c r="E92" i="3"/>
  <c r="F99" i="3"/>
  <c r="G91" i="3"/>
  <c r="D99" i="3"/>
  <c r="E93" i="3"/>
  <c r="G95" i="3" l="1"/>
  <c r="D105" i="3"/>
  <c r="D103" i="3"/>
  <c r="E113" i="3" s="1"/>
  <c r="F113" i="3" s="1"/>
  <c r="G42" i="3"/>
  <c r="E42" i="3"/>
  <c r="D50" i="3"/>
  <c r="G70" i="3" s="1"/>
  <c r="H70" i="3" s="1"/>
  <c r="D52" i="3"/>
  <c r="E95" i="3"/>
  <c r="E109" i="3" l="1"/>
  <c r="F109" i="3" s="1"/>
  <c r="E108" i="3"/>
  <c r="E111" i="3"/>
  <c r="F111" i="3" s="1"/>
  <c r="D104" i="3"/>
  <c r="E110" i="3"/>
  <c r="F110" i="3" s="1"/>
  <c r="E112" i="3"/>
  <c r="F112" i="3" s="1"/>
  <c r="G62" i="3"/>
  <c r="H62" i="3" s="1"/>
  <c r="G65" i="3"/>
  <c r="H65" i="3" s="1"/>
  <c r="G60" i="3"/>
  <c r="G71" i="3"/>
  <c r="H71" i="3" s="1"/>
  <c r="G67" i="3"/>
  <c r="H67" i="3" s="1"/>
  <c r="G64" i="3"/>
  <c r="H64" i="3" s="1"/>
  <c r="G68" i="3"/>
  <c r="H68" i="3" s="1"/>
  <c r="D51" i="3"/>
  <c r="G66" i="3"/>
  <c r="H66" i="3" s="1"/>
  <c r="G63" i="3"/>
  <c r="H63" i="3" s="1"/>
  <c r="G69" i="3"/>
  <c r="H69" i="3" s="1"/>
  <c r="G61" i="3"/>
  <c r="H61" i="3" s="1"/>
  <c r="E120" i="3" l="1"/>
  <c r="F108" i="3"/>
  <c r="D125" i="3" s="1"/>
  <c r="E115" i="3"/>
  <c r="E116" i="3" s="1"/>
  <c r="E119" i="3"/>
  <c r="E117" i="3"/>
  <c r="G74" i="3"/>
  <c r="H60" i="3"/>
  <c r="H74" i="3" s="1"/>
  <c r="G72" i="3"/>
  <c r="G73" i="3" s="1"/>
  <c r="F119" i="3" l="1"/>
  <c r="F117" i="3"/>
  <c r="F120" i="3"/>
  <c r="F115" i="3"/>
  <c r="G124" i="3" s="1"/>
  <c r="F125" i="3"/>
  <c r="H72" i="3"/>
  <c r="G76" i="3" s="1"/>
  <c r="F116" i="3" l="1"/>
  <c r="H73" i="3"/>
</calcChain>
</file>

<file path=xl/sharedStrings.xml><?xml version="1.0" encoding="utf-8"?>
<sst xmlns="http://schemas.openxmlformats.org/spreadsheetml/2006/main" count="239" uniqueCount="134">
  <si>
    <t>HPLC System Suitability Report</t>
  </si>
  <si>
    <t>Analysis Data</t>
  </si>
  <si>
    <t>Assay</t>
  </si>
  <si>
    <t>Sample(s)</t>
  </si>
  <si>
    <t>Reference Substance:</t>
  </si>
  <si>
    <t>% age Purity:</t>
  </si>
  <si>
    <t>Weight (mg):</t>
  </si>
  <si>
    <t>Standard Conc (mg/mL):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</si>
  <si>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</si>
  <si>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</si>
  <si>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</si>
  <si>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</si>
  <si>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</si>
  <si>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</si>
  <si>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</si>
  <si>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</si>
  <si>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</si>
  <si>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</si>
  <si>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</si>
  <si>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</si>
  <si>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</si>
  <si>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</si>
  <si>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</si>
  <si>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</si>
  <si>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</si>
  <si>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</si>
  <si>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</si>
  <si>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</si>
  <si>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</si>
  <si>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</si>
  <si>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</si>
  <si>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</si>
  <si>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</si>
  <si>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</si>
  <si>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</si>
  <si>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</si>
  <si>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</si>
  <si>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</si>
  <si>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</si>
  <si>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</si>
  <si>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</si>
  <si>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</si>
  <si>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</si>
  <si>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</si>
  <si>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</si>
  <si>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</si>
  <si>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</si>
  <si>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</si>
  <si>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</si>
  <si>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</si>
  <si>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</si>
  <si>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</si>
  <si>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</si>
  <si>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</si>
  <si>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</si>
  <si>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</si>
  <si>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</si>
  <si>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</si>
  <si>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</si>
  <si>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</si>
  <si>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</si>
  <si>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</si>
  <si>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</si>
  <si>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</si>
  <si>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</si>
  <si>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</si>
  <si>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</si>
  <si>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</si>
  <si>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</si>
  <si>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</si>
  <si>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</si>
  <si>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</si>
  <si>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</si>
  <si>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</si>
  <si>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</si>
  <si>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</si>
  <si>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</si>
  <si>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</si>
  <si>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</si>
  <si>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</si>
  <si>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</si>
  <si>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</si>
  <si>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</si>
  <si>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</si>
  <si>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</si>
  <si>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</si>
  <si>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</si>
  <si>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</si>
  <si>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</si>
  <si>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</si>
  <si>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</si>
  <si>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</si>
  <si>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</si>
  <si>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</si>
  <si>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</si>
  <si>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</si>
  <si>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</si>
  <si>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</si>
  <si>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</si>
  <si>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</si>
  <si>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</si>
  <si>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</si>
  <si>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</si>
  <si>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</si>
  <si>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</si>
  <si>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Medium Volume (mL):</t>
  </si>
  <si>
    <t>Unit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</si>
  <si>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</si>
  <si>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</si>
  <si>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</si>
  <si>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>Range</t>
  </si>
  <si>
    <t>Minimum:</t>
  </si>
  <si>
    <t>Maximum:</t>
  </si>
  <si>
    <t xml:space="preserve">The amount  of </t>
  </si>
  <si>
    <t xml:space="preserve">dissolved as a percentage of the stated  label claim is </t>
  </si>
  <si>
    <t>Range:</t>
  </si>
  <si>
    <t>Minimum</t>
  </si>
  <si>
    <t>Maximum</t>
  </si>
  <si>
    <t>Efavirenz Tablets 600 mg</t>
  </si>
  <si>
    <t>Efavirenz</t>
  </si>
  <si>
    <t>EFAVIRENZ</t>
  </si>
  <si>
    <t>Uniformity of Weight Test Report</t>
  </si>
  <si>
    <t>EFAVIRENZ TABLETS 600 MG</t>
  </si>
  <si>
    <t>NDQB201609128</t>
  </si>
  <si>
    <t>Each film coated tablet contains Efavirenz USP 600 mg.</t>
  </si>
  <si>
    <t>2016-09-30 12:53:36</t>
  </si>
  <si>
    <t>Uniformity of weight</t>
  </si>
  <si>
    <t>Tablet weight (mg)</t>
  </si>
  <si>
    <t>% Deviation</t>
  </si>
  <si>
    <t>Total</t>
  </si>
  <si>
    <t>Average</t>
  </si>
  <si>
    <t>% Deviation from mean</t>
  </si>
  <si>
    <t>E35-1</t>
  </si>
  <si>
    <t>NDQD2016061002r1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</si>
</sst>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164" formatCode="0.00000"/>
    <numFmt numFmtId="165" formatCode="0.0%"/>
    <numFmt numFmtId="166" formatCode="0.0000"/>
    <numFmt numFmtId="167" formatCode="dd\-mmm\-yyyy"/>
    <numFmt numFmtId="168" formatCode="dd\-mmm\-yy"/>
    <numFmt numFmtId="169" formatCode="0.0000\ &quot;mg&quot;"/>
    <numFmt numFmtId="170" formatCode="0.000"/>
    <numFmt numFmtId="171" formatCode="0.0\ &quot;mg&quot;"/>
    <numFmt numFmtId="172" formatCode="0.00\ &quot;%&quot;"/>
    <numFmt numFmtId="173" formatCode="0.0\ &quot;%&quot;"/>
    <numFmt numFmtId="174" formatCode="0\ &quot;%&quot;"/>
    <numFmt numFmtId="175" formatCode="[$-409]d/mmm/yy;@"/>
    <numFmt numFmtId="176" formatCode="0.0"/>
  </numFmts>
  <fonts count="26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u/>
      <sz val="16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b/>
      <sz val="36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sz val="10"/>
      <color rgb="FF000000"/>
      <name val="Arial"/>
      <family val="2"/>
    </font>
    <font>
      <b/>
      <i/>
      <sz val="10"/>
      <color rgb="FF000000"/>
      <name val="Book Antiqua"/>
      <family val="1"/>
    </font>
    <font>
      <sz val="12"/>
      <color rgb="FF000000"/>
      <name val="Arial"/>
      <family val="2"/>
    </font>
    <font>
      <b/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6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2" fillId="2" borderId="0"/>
  </cellStyleXfs>
  <cellXfs count="348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1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8" fillId="2" borderId="0" xfId="0" applyFont="1" applyFill="1"/>
    <xf numFmtId="0" fontId="8" fillId="2" borderId="0" xfId="0" applyFont="1" applyFill="1"/>
    <xf numFmtId="0" fontId="9" fillId="2" borderId="0" xfId="0" applyFont="1" applyFill="1"/>
    <xf numFmtId="0" fontId="10" fillId="2" borderId="0" xfId="0" applyFont="1" applyFill="1" applyAlignment="1" applyProtection="1">
      <alignment horizontal="left"/>
      <protection locked="0"/>
    </xf>
    <xf numFmtId="0" fontId="11" fillId="2" borderId="0" xfId="0" applyFont="1" applyFill="1"/>
    <xf numFmtId="0" fontId="11" fillId="3" borderId="0" xfId="0" applyFont="1" applyFill="1" applyAlignment="1" applyProtection="1">
      <alignment horizontal="left"/>
      <protection locked="0"/>
    </xf>
    <xf numFmtId="0" fontId="8" fillId="3" borderId="0" xfId="0" applyFont="1" applyFill="1" applyProtection="1">
      <protection locked="0"/>
    </xf>
    <xf numFmtId="167" fontId="11" fillId="3" borderId="0" xfId="0" applyNumberFormat="1" applyFont="1" applyFill="1" applyAlignment="1" applyProtection="1">
      <alignment horizontal="center"/>
      <protection locked="0"/>
    </xf>
    <xf numFmtId="168" fontId="8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9" fillId="2" borderId="0" xfId="0" applyFont="1" applyFill="1" applyAlignment="1">
      <alignment horizontal="right"/>
    </xf>
    <xf numFmtId="0" fontId="8" fillId="2" borderId="0" xfId="0" applyFont="1" applyFill="1" applyAlignment="1">
      <alignment horizontal="right"/>
    </xf>
    <xf numFmtId="0" fontId="10" fillId="3" borderId="0" xfId="0" applyFont="1" applyFill="1" applyAlignment="1" applyProtection="1">
      <alignment horizontal="center"/>
      <protection locked="0"/>
    </xf>
    <xf numFmtId="0" fontId="11" fillId="3" borderId="0" xfId="0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9" fillId="2" borderId="0" xfId="0" applyFont="1" applyFill="1" applyAlignment="1">
      <alignment horizontal="center"/>
    </xf>
    <xf numFmtId="0" fontId="13" fillId="2" borderId="0" xfId="0" applyFont="1" applyFill="1"/>
    <xf numFmtId="0" fontId="14" fillId="2" borderId="0" xfId="0" applyFont="1" applyFill="1"/>
    <xf numFmtId="2" fontId="10" fillId="3" borderId="0" xfId="0" applyNumberFormat="1" applyFont="1" applyFill="1" applyAlignment="1" applyProtection="1">
      <alignment horizontal="center"/>
      <protection locked="0"/>
    </xf>
    <xf numFmtId="0" fontId="9" fillId="2" borderId="0" xfId="0" applyFont="1" applyFill="1" applyAlignment="1">
      <alignment vertical="center" wrapText="1"/>
    </xf>
    <xf numFmtId="0" fontId="15" fillId="2" borderId="0" xfId="0" applyFont="1" applyFill="1"/>
    <xf numFmtId="2" fontId="9" fillId="2" borderId="0" xfId="0" applyNumberFormat="1" applyFont="1" applyFill="1" applyAlignment="1">
      <alignment horizontal="center"/>
    </xf>
    <xf numFmtId="0" fontId="16" fillId="2" borderId="0" xfId="0" applyFont="1" applyFill="1" applyAlignment="1">
      <alignment horizontal="left" vertical="center" wrapText="1"/>
    </xf>
    <xf numFmtId="169" fontId="9" fillId="2" borderId="0" xfId="0" applyNumberFormat="1" applyFont="1" applyFill="1" applyAlignment="1">
      <alignment horizontal="center"/>
    </xf>
    <xf numFmtId="0" fontId="8" fillId="2" borderId="21" xfId="0" applyFont="1" applyFill="1" applyBorder="1" applyAlignment="1">
      <alignment horizontal="right"/>
    </xf>
    <xf numFmtId="0" fontId="10" fillId="3" borderId="22" xfId="0" applyFont="1" applyFill="1" applyBorder="1" applyAlignment="1" applyProtection="1">
      <alignment horizontal="center"/>
      <protection locked="0"/>
    </xf>
    <xf numFmtId="0" fontId="8" fillId="2" borderId="23" xfId="0" applyFont="1" applyFill="1" applyBorder="1" applyAlignment="1">
      <alignment horizontal="right"/>
    </xf>
    <xf numFmtId="0" fontId="10" fillId="3" borderId="24" xfId="0" applyFont="1" applyFill="1" applyBorder="1" applyAlignment="1" applyProtection="1">
      <alignment horizontal="center"/>
      <protection locked="0"/>
    </xf>
    <xf numFmtId="0" fontId="9" fillId="2" borderId="22" xfId="0" applyFont="1" applyFill="1" applyBorder="1" applyAlignment="1">
      <alignment horizontal="center"/>
    </xf>
    <xf numFmtId="0" fontId="9" fillId="2" borderId="25" xfId="0" applyFont="1" applyFill="1" applyBorder="1" applyAlignment="1">
      <alignment horizontal="center"/>
    </xf>
    <xf numFmtId="0" fontId="9" fillId="2" borderId="26" xfId="0" applyFont="1" applyFill="1" applyBorder="1" applyAlignment="1">
      <alignment horizontal="center"/>
    </xf>
    <xf numFmtId="0" fontId="9" fillId="2" borderId="27" xfId="0" applyFont="1" applyFill="1" applyBorder="1" applyAlignment="1">
      <alignment horizontal="center"/>
    </xf>
    <xf numFmtId="0" fontId="9" fillId="2" borderId="12" xfId="0" applyFont="1" applyFill="1" applyBorder="1" applyAlignment="1">
      <alignment horizontal="center"/>
    </xf>
    <xf numFmtId="0" fontId="8" fillId="2" borderId="28" xfId="0" applyFont="1" applyFill="1" applyBorder="1" applyAlignment="1">
      <alignment horizontal="center"/>
    </xf>
    <xf numFmtId="0" fontId="10" fillId="3" borderId="29" xfId="0" applyFont="1" applyFill="1" applyBorder="1" applyAlignment="1" applyProtection="1">
      <alignment horizontal="center"/>
      <protection locked="0"/>
    </xf>
    <xf numFmtId="170" fontId="8" fillId="2" borderId="26" xfId="0" applyNumberFormat="1" applyFont="1" applyFill="1" applyBorder="1" applyAlignment="1">
      <alignment horizontal="center"/>
    </xf>
    <xf numFmtId="170" fontId="8" fillId="2" borderId="30" xfId="0" applyNumberFormat="1" applyFont="1" applyFill="1" applyBorder="1" applyAlignment="1">
      <alignment horizontal="center"/>
    </xf>
    <xf numFmtId="0" fontId="15" fillId="2" borderId="13" xfId="0" applyFont="1" applyFill="1" applyBorder="1"/>
    <xf numFmtId="0" fontId="8" fillId="2" borderId="24" xfId="0" applyFont="1" applyFill="1" applyBorder="1" applyAlignment="1">
      <alignment horizontal="center"/>
    </xf>
    <xf numFmtId="0" fontId="10" fillId="3" borderId="23" xfId="0" applyFont="1" applyFill="1" applyBorder="1" applyAlignment="1" applyProtection="1">
      <alignment horizontal="center"/>
      <protection locked="0"/>
    </xf>
    <xf numFmtId="170" fontId="8" fillId="2" borderId="31" xfId="0" applyNumberFormat="1" applyFont="1" applyFill="1" applyBorder="1" applyAlignment="1">
      <alignment horizontal="center"/>
    </xf>
    <xf numFmtId="170" fontId="8" fillId="2" borderId="32" xfId="0" applyNumberFormat="1" applyFont="1" applyFill="1" applyBorder="1" applyAlignment="1">
      <alignment horizontal="center"/>
    </xf>
    <xf numFmtId="0" fontId="8" fillId="2" borderId="0" xfId="0" applyFont="1" applyFill="1"/>
    <xf numFmtId="0" fontId="8" fillId="2" borderId="33" xfId="0" applyFont="1" applyFill="1" applyBorder="1" applyAlignment="1">
      <alignment horizontal="center"/>
    </xf>
    <xf numFmtId="0" fontId="10" fillId="3" borderId="34" xfId="0" applyFont="1" applyFill="1" applyBorder="1" applyAlignment="1" applyProtection="1">
      <alignment horizontal="center"/>
      <protection locked="0"/>
    </xf>
    <xf numFmtId="170" fontId="8" fillId="2" borderId="35" xfId="0" applyNumberFormat="1" applyFont="1" applyFill="1" applyBorder="1" applyAlignment="1">
      <alignment horizontal="center"/>
    </xf>
    <xf numFmtId="170" fontId="8" fillId="2" borderId="36" xfId="0" applyNumberFormat="1" applyFont="1" applyFill="1" applyBorder="1" applyAlignment="1">
      <alignment horizontal="center"/>
    </xf>
    <xf numFmtId="0" fontId="8" fillId="2" borderId="15" xfId="0" applyFont="1" applyFill="1" applyBorder="1"/>
    <xf numFmtId="0" fontId="8" fillId="2" borderId="24" xfId="0" applyFont="1" applyFill="1" applyBorder="1" applyAlignment="1">
      <alignment horizontal="right"/>
    </xf>
    <xf numFmtId="1" fontId="9" fillId="6" borderId="37" xfId="0" applyNumberFormat="1" applyFont="1" applyFill="1" applyBorder="1" applyAlignment="1">
      <alignment horizontal="center"/>
    </xf>
    <xf numFmtId="170" fontId="9" fillId="6" borderId="38" xfId="0" applyNumberFormat="1" applyFont="1" applyFill="1" applyBorder="1" applyAlignment="1">
      <alignment horizontal="center"/>
    </xf>
    <xf numFmtId="170" fontId="9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8" fillId="2" borderId="40" xfId="0" applyFont="1" applyFill="1" applyBorder="1" applyAlignment="1">
      <alignment horizontal="right"/>
    </xf>
    <xf numFmtId="0" fontId="10" fillId="3" borderId="16" xfId="0" applyFont="1" applyFill="1" applyBorder="1" applyAlignment="1" applyProtection="1">
      <alignment horizontal="center"/>
      <protection locked="0"/>
    </xf>
    <xf numFmtId="0" fontId="8" fillId="2" borderId="11" xfId="0" applyFont="1" applyFill="1" applyBorder="1" applyAlignment="1">
      <alignment horizontal="right"/>
    </xf>
    <xf numFmtId="2" fontId="8" fillId="6" borderId="41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24" xfId="0" applyFont="1" applyFill="1" applyBorder="1" applyAlignment="1">
      <alignment horizontal="center"/>
    </xf>
    <xf numFmtId="2" fontId="8" fillId="7" borderId="41" xfId="0" applyNumberFormat="1" applyFont="1" applyFill="1" applyBorder="1" applyAlignment="1">
      <alignment horizontal="center"/>
    </xf>
    <xf numFmtId="2" fontId="8" fillId="2" borderId="0" xfId="0" applyNumberFormat="1" applyFont="1" applyFill="1" applyAlignment="1">
      <alignment horizontal="center"/>
    </xf>
    <xf numFmtId="166" fontId="8" fillId="6" borderId="41" xfId="0" applyNumberFormat="1" applyFont="1" applyFill="1" applyBorder="1" applyAlignment="1">
      <alignment horizontal="center"/>
    </xf>
    <xf numFmtId="166" fontId="8" fillId="2" borderId="0" xfId="0" applyNumberFormat="1" applyFont="1" applyFill="1" applyAlignment="1">
      <alignment horizontal="center"/>
    </xf>
    <xf numFmtId="166" fontId="8" fillId="6" borderId="17" xfId="0" applyNumberFormat="1" applyFont="1" applyFill="1" applyBorder="1" applyAlignment="1">
      <alignment horizontal="center"/>
    </xf>
    <xf numFmtId="0" fontId="8" fillId="2" borderId="42" xfId="0" applyFont="1" applyFill="1" applyBorder="1" applyAlignment="1">
      <alignment horizontal="right"/>
    </xf>
    <xf numFmtId="166" fontId="10" fillId="3" borderId="41" xfId="0" applyNumberFormat="1" applyFont="1" applyFill="1" applyBorder="1" applyAlignment="1" applyProtection="1">
      <alignment horizontal="center"/>
      <protection locked="0"/>
    </xf>
    <xf numFmtId="166" fontId="8" fillId="2" borderId="0" xfId="0" applyNumberFormat="1" applyFont="1" applyFill="1"/>
    <xf numFmtId="0" fontId="8" fillId="2" borderId="29" xfId="0" applyFont="1" applyFill="1" applyBorder="1" applyAlignment="1">
      <alignment horizontal="right"/>
    </xf>
    <xf numFmtId="1" fontId="8" fillId="2" borderId="0" xfId="0" applyNumberFormat="1" applyFont="1" applyFill="1" applyAlignment="1">
      <alignment horizontal="center"/>
    </xf>
    <xf numFmtId="0" fontId="8" fillId="2" borderId="15" xfId="0" applyFont="1" applyFill="1" applyBorder="1" applyAlignment="1">
      <alignment horizontal="right"/>
    </xf>
    <xf numFmtId="2" fontId="8" fillId="6" borderId="15" xfId="0" applyNumberFormat="1" applyFont="1" applyFill="1" applyBorder="1" applyAlignment="1">
      <alignment horizontal="center"/>
    </xf>
    <xf numFmtId="170" fontId="9" fillId="7" borderId="13" xfId="0" applyNumberFormat="1" applyFont="1" applyFill="1" applyBorder="1" applyAlignment="1">
      <alignment horizontal="center"/>
    </xf>
    <xf numFmtId="170" fontId="8" fillId="2" borderId="0" xfId="0" applyNumberFormat="1" applyFont="1" applyFill="1" applyAlignment="1">
      <alignment horizontal="center"/>
    </xf>
    <xf numFmtId="10" fontId="8" fillId="6" borderId="41" xfId="0" applyNumberFormat="1" applyFont="1" applyFill="1" applyBorder="1" applyAlignment="1">
      <alignment horizontal="center"/>
    </xf>
    <xf numFmtId="0" fontId="8" fillId="2" borderId="43" xfId="0" applyFont="1" applyFill="1" applyBorder="1" applyAlignment="1">
      <alignment horizontal="right"/>
    </xf>
    <xf numFmtId="0" fontId="8" fillId="7" borderId="15" xfId="0" applyFont="1" applyFill="1" applyBorder="1" applyAlignment="1">
      <alignment horizontal="center"/>
    </xf>
    <xf numFmtId="0" fontId="3" fillId="2" borderId="0" xfId="0" applyFont="1" applyFill="1"/>
    <xf numFmtId="0" fontId="9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171" fontId="10" fillId="3" borderId="0" xfId="0" applyNumberFormat="1" applyFont="1" applyFill="1" applyAlignment="1" applyProtection="1">
      <alignment horizontal="center"/>
      <protection locked="0"/>
    </xf>
    <xf numFmtId="0" fontId="8" fillId="2" borderId="0" xfId="0" applyFont="1" applyFill="1" applyAlignment="1">
      <alignment horizontal="center"/>
    </xf>
    <xf numFmtId="2" fontId="9" fillId="2" borderId="13" xfId="0" applyNumberFormat="1" applyFont="1" applyFill="1" applyBorder="1" applyAlignment="1">
      <alignment horizontal="center"/>
    </xf>
    <xf numFmtId="0" fontId="9" fillId="2" borderId="13" xfId="0" applyFont="1" applyFill="1" applyBorder="1" applyAlignment="1">
      <alignment horizontal="center"/>
    </xf>
    <xf numFmtId="0" fontId="8" fillId="2" borderId="13" xfId="0" applyFont="1" applyFill="1" applyBorder="1" applyAlignment="1">
      <alignment horizontal="center"/>
    </xf>
    <xf numFmtId="0" fontId="10" fillId="3" borderId="21" xfId="0" applyFont="1" applyFill="1" applyBorder="1" applyAlignment="1" applyProtection="1">
      <alignment horizontal="center"/>
      <protection locked="0"/>
    </xf>
    <xf numFmtId="0" fontId="8" fillId="2" borderId="14" xfId="0" applyFont="1" applyFill="1" applyBorder="1" applyAlignment="1">
      <alignment horizontal="center"/>
    </xf>
    <xf numFmtId="1" fontId="10" fillId="3" borderId="23" xfId="0" applyNumberFormat="1" applyFont="1" applyFill="1" applyBorder="1" applyAlignment="1" applyProtection="1">
      <alignment horizontal="center"/>
      <protection locked="0"/>
    </xf>
    <xf numFmtId="0" fontId="8" fillId="2" borderId="15" xfId="0" applyFont="1" applyFill="1" applyBorder="1" applyAlignment="1">
      <alignment horizontal="center"/>
    </xf>
    <xf numFmtId="0" fontId="10" fillId="3" borderId="43" xfId="0" applyFont="1" applyFill="1" applyBorder="1" applyAlignment="1" applyProtection="1">
      <alignment horizontal="center"/>
      <protection locked="0"/>
    </xf>
    <xf numFmtId="0" fontId="11" fillId="2" borderId="24" xfId="0" applyFont="1" applyFill="1" applyBorder="1" applyAlignment="1">
      <alignment horizontal="center"/>
    </xf>
    <xf numFmtId="2" fontId="11" fillId="2" borderId="44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45" xfId="0" applyFont="1" applyFill="1" applyBorder="1" applyAlignment="1">
      <alignment horizontal="right"/>
    </xf>
    <xf numFmtId="0" fontId="8" fillId="2" borderId="41" xfId="0" applyFont="1" applyFill="1" applyBorder="1" applyAlignment="1">
      <alignment horizontal="right"/>
    </xf>
    <xf numFmtId="2" fontId="8" fillId="2" borderId="0" xfId="0" applyNumberFormat="1" applyFont="1" applyFill="1" applyAlignment="1">
      <alignment horizontal="center"/>
    </xf>
    <xf numFmtId="0" fontId="8" fillId="2" borderId="17" xfId="0" applyFont="1" applyFill="1" applyBorder="1" applyAlignment="1">
      <alignment horizontal="right"/>
    </xf>
    <xf numFmtId="0" fontId="10" fillId="7" borderId="46" xfId="0" applyFont="1" applyFill="1" applyBorder="1" applyAlignment="1">
      <alignment horizontal="center"/>
    </xf>
    <xf numFmtId="0" fontId="8" fillId="2" borderId="0" xfId="0" applyFont="1" applyFill="1" applyAlignment="1">
      <alignment horizontal="right"/>
    </xf>
    <xf numFmtId="0" fontId="8" fillId="2" borderId="0" xfId="0" applyFont="1" applyFill="1"/>
    <xf numFmtId="165" fontId="10" fillId="2" borderId="0" xfId="0" applyNumberFormat="1" applyFont="1" applyFill="1" applyAlignment="1">
      <alignment horizontal="center"/>
    </xf>
    <xf numFmtId="0" fontId="9" fillId="2" borderId="0" xfId="0" applyFont="1" applyFill="1" applyAlignment="1">
      <alignment horizontal="center"/>
    </xf>
    <xf numFmtId="0" fontId="10" fillId="3" borderId="0" xfId="0" applyFont="1" applyFill="1" applyAlignment="1" applyProtection="1">
      <alignment horizontal="center"/>
      <protection locked="0"/>
    </xf>
    <xf numFmtId="0" fontId="9" fillId="2" borderId="47" xfId="0" applyFont="1" applyFill="1" applyBorder="1" applyAlignment="1">
      <alignment horizontal="center"/>
    </xf>
    <xf numFmtId="0" fontId="9" fillId="2" borderId="40" xfId="0" applyFont="1" applyFill="1" applyBorder="1" applyAlignment="1">
      <alignment horizontal="center"/>
    </xf>
    <xf numFmtId="0" fontId="9" fillId="2" borderId="10" xfId="0" applyFont="1" applyFill="1" applyBorder="1" applyAlignment="1">
      <alignment horizontal="center"/>
    </xf>
    <xf numFmtId="0" fontId="9" fillId="2" borderId="30" xfId="0" applyFont="1" applyFill="1" applyBorder="1" applyAlignment="1">
      <alignment horizontal="center"/>
    </xf>
    <xf numFmtId="0" fontId="8" fillId="2" borderId="48" xfId="0" applyFont="1" applyFill="1" applyBorder="1" applyAlignment="1">
      <alignment horizontal="center"/>
    </xf>
    <xf numFmtId="0" fontId="8" fillId="2" borderId="7" xfId="0" applyFont="1" applyFill="1" applyBorder="1" applyAlignment="1">
      <alignment horizontal="center"/>
    </xf>
    <xf numFmtId="0" fontId="8" fillId="2" borderId="0" xfId="0" applyFont="1" applyFill="1" applyAlignment="1">
      <alignment horizontal="right"/>
    </xf>
    <xf numFmtId="0" fontId="8" fillId="2" borderId="51" xfId="0" applyFont="1" applyFill="1" applyBorder="1" applyAlignment="1">
      <alignment horizontal="right"/>
    </xf>
    <xf numFmtId="0" fontId="10" fillId="3" borderId="52" xfId="0" applyFont="1" applyFill="1" applyBorder="1" applyAlignment="1" applyProtection="1">
      <alignment horizontal="center"/>
      <protection locked="0"/>
    </xf>
    <xf numFmtId="0" fontId="8" fillId="2" borderId="25" xfId="0" applyFont="1" applyFill="1" applyBorder="1" applyAlignment="1">
      <alignment horizontal="right"/>
    </xf>
    <xf numFmtId="2" fontId="8" fillId="6" borderId="27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2" fontId="8" fillId="7" borderId="27" xfId="0" applyNumberFormat="1" applyFont="1" applyFill="1" applyBorder="1" applyAlignment="1">
      <alignment horizontal="center"/>
    </xf>
    <xf numFmtId="166" fontId="8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8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8" fillId="2" borderId="53" xfId="0" applyFont="1" applyFill="1" applyBorder="1" applyAlignment="1">
      <alignment horizontal="right"/>
    </xf>
    <xf numFmtId="2" fontId="8" fillId="7" borderId="30" xfId="0" applyNumberFormat="1" applyFont="1" applyFill="1" applyBorder="1" applyAlignment="1">
      <alignment horizontal="center"/>
    </xf>
    <xf numFmtId="0" fontId="9" fillId="2" borderId="0" xfId="0" applyFont="1" applyFill="1" applyAlignment="1">
      <alignment horizontal="center" wrapText="1"/>
    </xf>
    <xf numFmtId="0" fontId="8" fillId="2" borderId="16" xfId="0" applyFont="1" applyFill="1" applyBorder="1" applyAlignment="1">
      <alignment horizontal="right"/>
    </xf>
    <xf numFmtId="170" fontId="9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8" fillId="2" borderId="0" xfId="0" applyNumberFormat="1" applyFont="1" applyFill="1" applyAlignment="1">
      <alignment horizontal="center"/>
    </xf>
    <xf numFmtId="10" fontId="9" fillId="6" borderId="41" xfId="0" applyNumberFormat="1" applyFont="1" applyFill="1" applyBorder="1" applyAlignment="1">
      <alignment horizontal="center"/>
    </xf>
    <xf numFmtId="0" fontId="9" fillId="7" borderId="17" xfId="0" applyFont="1" applyFill="1" applyBorder="1" applyAlignment="1">
      <alignment horizontal="center"/>
    </xf>
    <xf numFmtId="0" fontId="9" fillId="2" borderId="22" xfId="0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/>
    </xf>
    <xf numFmtId="0" fontId="8" fillId="2" borderId="23" xfId="0" applyFont="1" applyFill="1" applyBorder="1"/>
    <xf numFmtId="10" fontId="10" fillId="6" borderId="27" xfId="0" applyNumberFormat="1" applyFont="1" applyFill="1" applyBorder="1" applyAlignment="1">
      <alignment horizontal="center"/>
    </xf>
    <xf numFmtId="0" fontId="8" fillId="2" borderId="43" xfId="0" applyFont="1" applyFill="1" applyBorder="1"/>
    <xf numFmtId="0" fontId="16" fillId="2" borderId="9" xfId="0" applyFont="1" applyFill="1" applyBorder="1" applyAlignment="1">
      <alignment horizontal="left" vertical="center" wrapText="1"/>
    </xf>
    <xf numFmtId="0" fontId="8" fillId="2" borderId="9" xfId="0" applyFont="1" applyFill="1" applyBorder="1"/>
    <xf numFmtId="0" fontId="8" fillId="2" borderId="10" xfId="0" applyFont="1" applyFill="1" applyBorder="1" applyAlignment="1">
      <alignment horizontal="center"/>
    </xf>
    <xf numFmtId="0" fontId="9" fillId="2" borderId="0" xfId="0" applyFont="1" applyFill="1" applyAlignment="1">
      <alignment horizontal="right"/>
    </xf>
    <xf numFmtId="0" fontId="8" fillId="2" borderId="7" xfId="0" applyFont="1" applyFill="1" applyBorder="1"/>
    <xf numFmtId="0" fontId="8" fillId="2" borderId="7" xfId="0" applyFont="1" applyFill="1" applyBorder="1"/>
    <xf numFmtId="0" fontId="9" fillId="2" borderId="11" xfId="0" applyFont="1" applyFill="1" applyBorder="1"/>
    <xf numFmtId="0" fontId="8" fillId="2" borderId="11" xfId="0" applyFont="1" applyFill="1" applyBorder="1"/>
    <xf numFmtId="0" fontId="16" fillId="2" borderId="0" xfId="0" applyFont="1" applyFill="1" applyAlignment="1">
      <alignment horizontal="right" vertical="center" wrapText="1"/>
    </xf>
    <xf numFmtId="0" fontId="10" fillId="2" borderId="0" xfId="0" applyFont="1" applyFill="1" applyAlignment="1" applyProtection="1">
      <alignment horizontal="right"/>
      <protection locked="0"/>
    </xf>
    <xf numFmtId="166" fontId="9" fillId="2" borderId="0" xfId="0" applyNumberFormat="1" applyFont="1" applyFill="1" applyAlignment="1" applyProtection="1">
      <alignment horizontal="center"/>
      <protection locked="0"/>
    </xf>
    <xf numFmtId="166" fontId="8" fillId="2" borderId="21" xfId="0" applyNumberFormat="1" applyFont="1" applyFill="1" applyBorder="1" applyAlignment="1">
      <alignment horizontal="center"/>
    </xf>
    <xf numFmtId="166" fontId="8" fillId="2" borderId="23" xfId="0" applyNumberFormat="1" applyFont="1" applyFill="1" applyBorder="1" applyAlignment="1">
      <alignment horizontal="center"/>
    </xf>
    <xf numFmtId="10" fontId="10" fillId="6" borderId="54" xfId="0" applyNumberFormat="1" applyFont="1" applyFill="1" applyBorder="1" applyAlignment="1">
      <alignment horizontal="center"/>
    </xf>
    <xf numFmtId="2" fontId="10" fillId="7" borderId="33" xfId="0" applyNumberFormat="1" applyFont="1" applyFill="1" applyBorder="1" applyAlignment="1">
      <alignment horizontal="center"/>
    </xf>
    <xf numFmtId="0" fontId="11" fillId="2" borderId="0" xfId="0" applyFont="1" applyFill="1"/>
    <xf numFmtId="10" fontId="10" fillId="6" borderId="54" xfId="0" applyNumberFormat="1" applyFont="1" applyFill="1" applyBorder="1" applyAlignment="1">
      <alignment horizontal="center"/>
    </xf>
    <xf numFmtId="170" fontId="8" fillId="2" borderId="16" xfId="0" applyNumberFormat="1" applyFont="1" applyFill="1" applyBorder="1" applyAlignment="1">
      <alignment horizontal="right"/>
    </xf>
    <xf numFmtId="0" fontId="8" fillId="2" borderId="14" xfId="0" applyFont="1" applyFill="1" applyBorder="1" applyAlignment="1">
      <alignment horizontal="right"/>
    </xf>
    <xf numFmtId="2" fontId="10" fillId="7" borderId="55" xfId="0" applyNumberFormat="1" applyFont="1" applyFill="1" applyBorder="1" applyAlignment="1">
      <alignment horizontal="center"/>
    </xf>
    <xf numFmtId="0" fontId="8" fillId="2" borderId="13" xfId="0" applyFont="1" applyFill="1" applyBorder="1"/>
    <xf numFmtId="0" fontId="10" fillId="7" borderId="28" xfId="0" applyFont="1" applyFill="1" applyBorder="1" applyAlignment="1">
      <alignment horizontal="center"/>
    </xf>
    <xf numFmtId="0" fontId="10" fillId="7" borderId="56" xfId="0" applyFont="1" applyFill="1" applyBorder="1" applyAlignment="1">
      <alignment horizontal="center"/>
    </xf>
    <xf numFmtId="2" fontId="10" fillId="6" borderId="54" xfId="0" applyNumberFormat="1" applyFont="1" applyFill="1" applyBorder="1" applyAlignment="1">
      <alignment horizontal="center"/>
    </xf>
    <xf numFmtId="2" fontId="10" fillId="7" borderId="46" xfId="0" applyNumberFormat="1" applyFont="1" applyFill="1" applyBorder="1" applyAlignment="1">
      <alignment horizontal="center"/>
    </xf>
    <xf numFmtId="166" fontId="8" fillId="2" borderId="43" xfId="0" applyNumberFormat="1" applyFont="1" applyFill="1" applyBorder="1" applyAlignment="1">
      <alignment horizontal="center"/>
    </xf>
    <xf numFmtId="172" fontId="8" fillId="2" borderId="13" xfId="0" applyNumberFormat="1" applyFont="1" applyFill="1" applyBorder="1" applyAlignment="1">
      <alignment horizontal="center" vertical="center"/>
    </xf>
    <xf numFmtId="172" fontId="8" fillId="2" borderId="14" xfId="0" applyNumberFormat="1" applyFont="1" applyFill="1" applyBorder="1" applyAlignment="1">
      <alignment horizontal="center" vertical="center"/>
    </xf>
    <xf numFmtId="172" fontId="8" fillId="2" borderId="15" xfId="0" applyNumberFormat="1" applyFont="1" applyFill="1" applyBorder="1" applyAlignment="1">
      <alignment horizontal="center" vertical="center"/>
    </xf>
    <xf numFmtId="172" fontId="10" fillId="7" borderId="33" xfId="0" applyNumberFormat="1" applyFont="1" applyFill="1" applyBorder="1" applyAlignment="1">
      <alignment horizontal="center"/>
    </xf>
    <xf numFmtId="0" fontId="9" fillId="2" borderId="13" xfId="0" applyFont="1" applyFill="1" applyBorder="1" applyAlignment="1">
      <alignment horizontal="center"/>
    </xf>
    <xf numFmtId="0" fontId="8" fillId="2" borderId="14" xfId="0" applyFont="1" applyFill="1" applyBorder="1" applyAlignment="1">
      <alignment horizontal="center"/>
    </xf>
    <xf numFmtId="0" fontId="8" fillId="2" borderId="15" xfId="0" applyFont="1" applyFill="1" applyBorder="1" applyAlignment="1">
      <alignment horizontal="center"/>
    </xf>
    <xf numFmtId="0" fontId="8" fillId="2" borderId="13" xfId="0" applyFont="1" applyFill="1" applyBorder="1" applyAlignment="1">
      <alignment horizontal="center"/>
    </xf>
    <xf numFmtId="172" fontId="8" fillId="2" borderId="22" xfId="0" applyNumberFormat="1" applyFont="1" applyFill="1" applyBorder="1" applyAlignment="1">
      <alignment horizontal="center"/>
    </xf>
    <xf numFmtId="172" fontId="8" fillId="2" borderId="24" xfId="0" applyNumberFormat="1" applyFont="1" applyFill="1" applyBorder="1" applyAlignment="1">
      <alignment horizontal="center"/>
    </xf>
    <xf numFmtId="172" fontId="8" fillId="2" borderId="44" xfId="0" applyNumberFormat="1" applyFont="1" applyFill="1" applyBorder="1" applyAlignment="1">
      <alignment horizontal="center"/>
    </xf>
    <xf numFmtId="172" fontId="8" fillId="2" borderId="24" xfId="0" applyNumberFormat="1" applyFont="1" applyFill="1" applyBorder="1" applyAlignment="1">
      <alignment horizontal="center"/>
    </xf>
    <xf numFmtId="173" fontId="10" fillId="7" borderId="52" xfId="0" applyNumberFormat="1" applyFont="1" applyFill="1" applyBorder="1" applyAlignment="1">
      <alignment horizontal="center"/>
    </xf>
    <xf numFmtId="173" fontId="10" fillId="6" borderId="54" xfId="0" applyNumberFormat="1" applyFont="1" applyFill="1" applyBorder="1" applyAlignment="1">
      <alignment horizontal="center"/>
    </xf>
    <xf numFmtId="173" fontId="10" fillId="7" borderId="46" xfId="0" applyNumberFormat="1" applyFont="1" applyFill="1" applyBorder="1" applyAlignment="1">
      <alignment horizontal="center"/>
    </xf>
    <xf numFmtId="174" fontId="20" fillId="2" borderId="0" xfId="0" applyNumberFormat="1" applyFont="1" applyFill="1" applyAlignment="1">
      <alignment horizontal="center"/>
    </xf>
    <xf numFmtId="0" fontId="1" fillId="2" borderId="0" xfId="1" applyFont="1" applyFill="1"/>
    <xf numFmtId="0" fontId="22" fillId="2" borderId="0" xfId="1" applyFill="1"/>
    <xf numFmtId="0" fontId="23" fillId="2" borderId="0" xfId="1" applyFont="1" applyFill="1" applyAlignment="1">
      <alignment wrapText="1"/>
    </xf>
    <xf numFmtId="0" fontId="4" fillId="2" borderId="0" xfId="1" applyFont="1" applyFill="1"/>
    <xf numFmtId="0" fontId="6" fillId="2" borderId="0" xfId="1" applyFont="1" applyFill="1"/>
    <xf numFmtId="175" fontId="6" fillId="2" borderId="0" xfId="1" applyNumberFormat="1" applyFont="1" applyFill="1" applyAlignment="1">
      <alignment horizontal="center"/>
    </xf>
    <xf numFmtId="0" fontId="5" fillId="2" borderId="0" xfId="1" applyFont="1" applyFill="1" applyAlignment="1">
      <alignment horizontal="right"/>
    </xf>
    <xf numFmtId="175" fontId="6" fillId="2" borderId="0" xfId="1" applyNumberFormat="1" applyFont="1" applyFill="1"/>
    <xf numFmtId="0" fontId="4" fillId="2" borderId="0" xfId="1" applyFont="1" applyFill="1" applyAlignment="1">
      <alignment horizontal="left"/>
    </xf>
    <xf numFmtId="0" fontId="24" fillId="2" borderId="0" xfId="1" applyFont="1" applyFill="1"/>
    <xf numFmtId="164" fontId="1" fillId="2" borderId="0" xfId="1" applyNumberFormat="1" applyFont="1" applyFill="1"/>
    <xf numFmtId="164" fontId="5" fillId="2" borderId="12" xfId="1" applyNumberFormat="1" applyFont="1" applyFill="1" applyBorder="1" applyAlignment="1">
      <alignment horizontal="center" wrapText="1"/>
    </xf>
    <xf numFmtId="0" fontId="5" fillId="2" borderId="12" xfId="1" applyFont="1" applyFill="1" applyBorder="1" applyAlignment="1">
      <alignment horizontal="center" wrapText="1"/>
    </xf>
    <xf numFmtId="0" fontId="2" fillId="2" borderId="0" xfId="1" applyFont="1" applyFill="1" applyAlignment="1">
      <alignment horizontal="center"/>
    </xf>
    <xf numFmtId="2" fontId="6" fillId="3" borderId="14" xfId="1" applyNumberFormat="1" applyFont="1" applyFill="1" applyBorder="1" applyProtection="1">
      <protection locked="0"/>
    </xf>
    <xf numFmtId="10" fontId="6" fillId="2" borderId="13" xfId="1" applyNumberFormat="1" applyFont="1" applyFill="1" applyBorder="1" applyAlignment="1">
      <alignment horizontal="center"/>
    </xf>
    <xf numFmtId="10" fontId="6" fillId="2" borderId="0" xfId="1" applyNumberFormat="1" applyFont="1" applyFill="1" applyAlignment="1">
      <alignment horizontal="center"/>
    </xf>
    <xf numFmtId="10" fontId="6" fillId="2" borderId="14" xfId="1" applyNumberFormat="1" applyFont="1" applyFill="1" applyBorder="1" applyAlignment="1">
      <alignment horizontal="center"/>
    </xf>
    <xf numFmtId="2" fontId="6" fillId="3" borderId="15" xfId="1" applyNumberFormat="1" applyFont="1" applyFill="1" applyBorder="1" applyProtection="1">
      <protection locked="0"/>
    </xf>
    <xf numFmtId="10" fontId="6" fillId="2" borderId="15" xfId="1" applyNumberFormat="1" applyFont="1" applyFill="1" applyBorder="1" applyAlignment="1">
      <alignment horizontal="center"/>
    </xf>
    <xf numFmtId="166" fontId="2" fillId="2" borderId="0" xfId="1" applyNumberFormat="1" applyFont="1" applyFill="1" applyAlignment="1">
      <alignment horizontal="center"/>
    </xf>
    <xf numFmtId="10" fontId="2" fillId="2" borderId="0" xfId="1" applyNumberFormat="1" applyFont="1" applyFill="1" applyAlignment="1">
      <alignment horizontal="center"/>
    </xf>
    <xf numFmtId="0" fontId="6" fillId="2" borderId="12" xfId="1" applyFont="1" applyFill="1" applyBorder="1" applyAlignment="1">
      <alignment horizontal="right" vertical="center"/>
    </xf>
    <xf numFmtId="166" fontId="6" fillId="2" borderId="12" xfId="1" applyNumberFormat="1" applyFont="1" applyFill="1" applyBorder="1" applyAlignment="1">
      <alignment horizontal="center" vertical="center"/>
    </xf>
    <xf numFmtId="166" fontId="6" fillId="2" borderId="0" xfId="1" applyNumberFormat="1" applyFont="1" applyFill="1" applyAlignment="1">
      <alignment horizontal="center"/>
    </xf>
    <xf numFmtId="164" fontId="5" fillId="2" borderId="12" xfId="1" applyNumberFormat="1" applyFont="1" applyFill="1" applyBorder="1" applyAlignment="1">
      <alignment horizontal="center" vertical="center"/>
    </xf>
    <xf numFmtId="2" fontId="25" fillId="2" borderId="0" xfId="1" applyNumberFormat="1" applyFont="1" applyFill="1" applyAlignment="1">
      <alignment horizontal="right"/>
    </xf>
    <xf numFmtId="2" fontId="5" fillId="2" borderId="0" xfId="1" applyNumberFormat="1" applyFont="1" applyFill="1"/>
    <xf numFmtId="2" fontId="25" fillId="2" borderId="0" xfId="1" applyNumberFormat="1" applyFont="1" applyFill="1"/>
    <xf numFmtId="0" fontId="5" fillId="2" borderId="12" xfId="1" applyFont="1" applyFill="1" applyBorder="1" applyAlignment="1">
      <alignment horizontal="center" vertical="center"/>
    </xf>
    <xf numFmtId="10" fontId="2" fillId="2" borderId="0" xfId="1" applyNumberFormat="1" applyFont="1" applyFill="1"/>
    <xf numFmtId="165" fontId="5" fillId="2" borderId="16" xfId="1" applyNumberFormat="1" applyFont="1" applyFill="1" applyBorder="1" applyAlignment="1">
      <alignment horizontal="center"/>
    </xf>
    <xf numFmtId="2" fontId="5" fillId="2" borderId="12" xfId="1" applyNumberFormat="1" applyFont="1" applyFill="1" applyBorder="1" applyAlignment="1">
      <alignment horizontal="center" vertical="center"/>
    </xf>
    <xf numFmtId="165" fontId="5" fillId="2" borderId="17" xfId="1" applyNumberFormat="1" applyFont="1" applyFill="1" applyBorder="1" applyAlignment="1">
      <alignment horizontal="center"/>
    </xf>
    <xf numFmtId="0" fontId="6" fillId="2" borderId="9" xfId="1" applyFont="1" applyFill="1" applyBorder="1"/>
    <xf numFmtId="0" fontId="6" fillId="2" borderId="0" xfId="1" applyFont="1" applyFill="1" applyAlignment="1">
      <alignment horizontal="center"/>
    </xf>
    <xf numFmtId="10" fontId="6" fillId="2" borderId="9" xfId="1" applyNumberFormat="1" applyFont="1" applyFill="1" applyBorder="1"/>
    <xf numFmtId="0" fontId="5" fillId="2" borderId="10" xfId="1" applyFont="1" applyFill="1" applyBorder="1"/>
    <xf numFmtId="0" fontId="5" fillId="2" borderId="10" xfId="1" applyFont="1" applyFill="1" applyBorder="1" applyAlignment="1">
      <alignment horizontal="center"/>
    </xf>
    <xf numFmtId="0" fontId="6" fillId="2" borderId="10" xfId="1" applyFont="1" applyFill="1" applyBorder="1" applyAlignment="1">
      <alignment horizontal="center"/>
    </xf>
    <xf numFmtId="0" fontId="6" fillId="2" borderId="7" xfId="1" applyFont="1" applyFill="1" applyBorder="1"/>
    <xf numFmtId="0" fontId="5" fillId="2" borderId="11" xfId="1" applyFont="1" applyFill="1" applyBorder="1"/>
    <xf numFmtId="0" fontId="5" fillId="2" borderId="0" xfId="1" applyFont="1" applyFill="1"/>
    <xf numFmtId="0" fontId="6" fillId="2" borderId="11" xfId="1" applyFont="1" applyFill="1" applyBorder="1"/>
    <xf numFmtId="176" fontId="7" fillId="3" borderId="3" xfId="0" applyNumberFormat="1" applyFont="1" applyFill="1" applyBorder="1" applyAlignment="1" applyProtection="1">
      <alignment horizontal="center"/>
      <protection locked="0"/>
    </xf>
    <xf numFmtId="176" fontId="7" fillId="3" borderId="5" xfId="0" applyNumberFormat="1" applyFont="1" applyFill="1" applyBorder="1" applyAlignment="1" applyProtection="1">
      <alignment horizontal="center"/>
      <protection locked="0"/>
    </xf>
    <xf numFmtId="176" fontId="7" fillId="3" borderId="4" xfId="0" applyNumberFormat="1" applyFont="1" applyFill="1" applyBorder="1" applyAlignment="1" applyProtection="1">
      <alignment horizontal="center"/>
      <protection locked="0"/>
    </xf>
    <xf numFmtId="0" fontId="9" fillId="2" borderId="53" xfId="0" applyFont="1" applyFill="1" applyBorder="1" applyAlignment="1">
      <alignment horizontal="center"/>
    </xf>
    <xf numFmtId="0" fontId="10" fillId="3" borderId="57" xfId="0" applyFont="1" applyFill="1" applyBorder="1" applyAlignment="1" applyProtection="1">
      <alignment horizontal="center"/>
      <protection locked="0"/>
    </xf>
    <xf numFmtId="0" fontId="10" fillId="3" borderId="58" xfId="0" applyFont="1" applyFill="1" applyBorder="1" applyAlignment="1" applyProtection="1">
      <alignment horizontal="center"/>
      <protection locked="0"/>
    </xf>
    <xf numFmtId="170" fontId="10" fillId="3" borderId="57" xfId="0" applyNumberFormat="1" applyFont="1" applyFill="1" applyBorder="1" applyAlignment="1" applyProtection="1">
      <alignment horizontal="center"/>
      <protection locked="0"/>
    </xf>
    <xf numFmtId="170" fontId="10" fillId="3" borderId="58" xfId="0" applyNumberFormat="1" applyFont="1" applyFill="1" applyBorder="1" applyAlignment="1" applyProtection="1">
      <alignment horizontal="center"/>
      <protection locked="0"/>
    </xf>
    <xf numFmtId="170" fontId="10" fillId="3" borderId="59" xfId="0" applyNumberFormat="1" applyFont="1" applyFill="1" applyBorder="1" applyAlignment="1" applyProtection="1">
      <alignment horizontal="center"/>
      <protection locked="0"/>
    </xf>
    <xf numFmtId="166" fontId="9" fillId="6" borderId="49" xfId="0" applyNumberFormat="1" applyFont="1" applyFill="1" applyBorder="1" applyAlignment="1">
      <alignment horizontal="center"/>
    </xf>
    <xf numFmtId="166" fontId="9" fillId="6" borderId="38" xfId="0" applyNumberFormat="1" applyFont="1" applyFill="1" applyBorder="1" applyAlignment="1">
      <alignment horizontal="center"/>
    </xf>
    <xf numFmtId="166" fontId="9" fillId="6" borderId="50" xfId="0" applyNumberFormat="1" applyFont="1" applyFill="1" applyBorder="1" applyAlignment="1">
      <alignment horizontal="center"/>
    </xf>
    <xf numFmtId="166" fontId="8" fillId="2" borderId="48" xfId="0" applyNumberFormat="1" applyFont="1" applyFill="1" applyBorder="1" applyAlignment="1">
      <alignment horizontal="center"/>
    </xf>
    <xf numFmtId="166" fontId="8" fillId="2" borderId="0" xfId="0" applyNumberFormat="1" applyFont="1" applyFill="1" applyBorder="1" applyAlignment="1">
      <alignment horizontal="center"/>
    </xf>
    <xf numFmtId="166" fontId="8" fillId="2" borderId="7" xfId="0" applyNumberFormat="1" applyFont="1" applyFill="1" applyBorder="1" applyAlignment="1">
      <alignment horizontal="center"/>
    </xf>
    <xf numFmtId="166" fontId="8" fillId="2" borderId="28" xfId="0" applyNumberFormat="1" applyFont="1" applyFill="1" applyBorder="1" applyAlignment="1">
      <alignment horizontal="center"/>
    </xf>
    <xf numFmtId="166" fontId="8" fillId="2" borderId="24" xfId="0" applyNumberFormat="1" applyFont="1" applyFill="1" applyBorder="1" applyAlignment="1">
      <alignment horizontal="center"/>
    </xf>
    <xf numFmtId="166" fontId="8" fillId="2" borderId="33" xfId="0" applyNumberFormat="1" applyFont="1" applyFill="1" applyBorder="1" applyAlignment="1">
      <alignment horizontal="center"/>
    </xf>
    <xf numFmtId="166" fontId="9" fillId="6" borderId="15" xfId="0" applyNumberFormat="1" applyFont="1" applyFill="1" applyBorder="1" applyAlignment="1">
      <alignment horizontal="center"/>
    </xf>
    <xf numFmtId="170" fontId="10" fillId="3" borderId="13" xfId="0" applyNumberFormat="1" applyFont="1" applyFill="1" applyBorder="1" applyAlignment="1" applyProtection="1">
      <alignment horizontal="center"/>
      <protection locked="0"/>
    </xf>
    <xf numFmtId="170" fontId="10" fillId="3" borderId="14" xfId="0" applyNumberFormat="1" applyFont="1" applyFill="1" applyBorder="1" applyAlignment="1" applyProtection="1">
      <alignment horizontal="center"/>
      <protection locked="0"/>
    </xf>
    <xf numFmtId="170" fontId="10" fillId="3" borderId="15" xfId="0" applyNumberFormat="1" applyFont="1" applyFill="1" applyBorder="1" applyAlignment="1" applyProtection="1">
      <alignment horizontal="center"/>
      <protection locked="0"/>
    </xf>
    <xf numFmtId="2" fontId="8" fillId="2" borderId="13" xfId="0" applyNumberFormat="1" applyFont="1" applyFill="1" applyBorder="1" applyAlignment="1">
      <alignment horizontal="center"/>
    </xf>
    <xf numFmtId="2" fontId="8" fillId="2" borderId="14" xfId="0" applyNumberFormat="1" applyFont="1" applyFill="1" applyBorder="1" applyAlignment="1">
      <alignment horizontal="center"/>
    </xf>
    <xf numFmtId="2" fontId="8" fillId="2" borderId="15" xfId="0" applyNumberFormat="1" applyFont="1" applyFill="1" applyBorder="1" applyAlignment="1">
      <alignment horizontal="center"/>
    </xf>
    <xf numFmtId="166" fontId="5" fillId="2" borderId="13" xfId="1" applyNumberFormat="1" applyFont="1" applyFill="1" applyBorder="1" applyAlignment="1">
      <alignment horizontal="center" vertical="center"/>
    </xf>
    <xf numFmtId="166" fontId="5" fillId="2" borderId="15" xfId="1" applyNumberFormat="1" applyFont="1" applyFill="1" applyBorder="1" applyAlignment="1">
      <alignment horizontal="center" vertical="center"/>
    </xf>
    <xf numFmtId="0" fontId="23" fillId="2" borderId="18" xfId="1" applyFont="1" applyFill="1" applyBorder="1" applyAlignment="1">
      <alignment horizontal="center" wrapText="1"/>
    </xf>
    <xf numFmtId="0" fontId="23" fillId="2" borderId="19" xfId="1" applyFont="1" applyFill="1" applyBorder="1" applyAlignment="1">
      <alignment horizontal="center" wrapText="1"/>
    </xf>
    <xf numFmtId="0" fontId="23" fillId="2" borderId="20" xfId="1" applyFont="1" applyFill="1" applyBorder="1" applyAlignment="1">
      <alignment horizontal="center" wrapText="1"/>
    </xf>
    <xf numFmtId="0" fontId="4" fillId="2" borderId="0" xfId="1" applyFont="1" applyFill="1" applyAlignment="1">
      <alignment horizontal="center"/>
    </xf>
    <xf numFmtId="0" fontId="5" fillId="2" borderId="0" xfId="1" applyFont="1" applyFill="1" applyAlignment="1">
      <alignment horizontal="right"/>
    </xf>
    <xf numFmtId="164" fontId="1" fillId="2" borderId="0" xfId="1" applyNumberFormat="1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8" fillId="2" borderId="0" xfId="0" applyFont="1" applyFill="1" applyAlignment="1">
      <alignment horizontal="center" vertical="center"/>
    </xf>
    <xf numFmtId="0" fontId="19" fillId="2" borderId="0" xfId="0" applyFont="1" applyFill="1" applyAlignment="1">
      <alignment horizontal="center" vertical="center"/>
    </xf>
    <xf numFmtId="0" fontId="16" fillId="2" borderId="21" xfId="0" applyFont="1" applyFill="1" applyBorder="1" applyAlignment="1">
      <alignment horizontal="left" vertical="center" wrapText="1"/>
    </xf>
    <xf numFmtId="0" fontId="16" fillId="2" borderId="22" xfId="0" applyFont="1" applyFill="1" applyBorder="1" applyAlignment="1">
      <alignment horizontal="left" vertical="center" wrapText="1"/>
    </xf>
    <xf numFmtId="0" fontId="16" fillId="2" borderId="43" xfId="0" applyFont="1" applyFill="1" applyBorder="1" applyAlignment="1">
      <alignment horizontal="left" vertical="center" wrapText="1"/>
    </xf>
    <xf numFmtId="0" fontId="16" fillId="2" borderId="44" xfId="0" applyFont="1" applyFill="1" applyBorder="1" applyAlignment="1">
      <alignment horizontal="left" vertical="center" wrapText="1"/>
    </xf>
    <xf numFmtId="0" fontId="9" fillId="2" borderId="0" xfId="0" applyFont="1" applyFill="1" applyAlignment="1">
      <alignment horizontal="center"/>
    </xf>
    <xf numFmtId="0" fontId="9" fillId="2" borderId="10" xfId="0" applyFont="1" applyFill="1" applyBorder="1" applyAlignment="1">
      <alignment horizontal="center"/>
    </xf>
    <xf numFmtId="0" fontId="16" fillId="2" borderId="18" xfId="0" applyFont="1" applyFill="1" applyBorder="1" applyAlignment="1">
      <alignment horizontal="justify" vertical="center" wrapText="1"/>
    </xf>
    <xf numFmtId="0" fontId="16" fillId="2" borderId="19" xfId="0" applyFont="1" applyFill="1" applyBorder="1" applyAlignment="1">
      <alignment horizontal="justify" vertical="center" wrapText="1"/>
    </xf>
    <xf numFmtId="0" fontId="16" fillId="2" borderId="20" xfId="0" applyFont="1" applyFill="1" applyBorder="1" applyAlignment="1">
      <alignment horizontal="justify" vertical="center" wrapText="1"/>
    </xf>
    <xf numFmtId="0" fontId="16" fillId="2" borderId="18" xfId="0" applyFont="1" applyFill="1" applyBorder="1" applyAlignment="1">
      <alignment horizontal="left" vertical="center" wrapText="1"/>
    </xf>
    <xf numFmtId="0" fontId="16" fillId="2" borderId="19" xfId="0" applyFont="1" applyFill="1" applyBorder="1" applyAlignment="1">
      <alignment horizontal="left" vertical="center" wrapText="1"/>
    </xf>
    <xf numFmtId="0" fontId="16" fillId="2" borderId="20" xfId="0" applyFont="1" applyFill="1" applyBorder="1" applyAlignment="1">
      <alignment horizontal="left" vertical="center" wrapText="1"/>
    </xf>
    <xf numFmtId="0" fontId="9" fillId="2" borderId="47" xfId="0" applyFont="1" applyFill="1" applyBorder="1" applyAlignment="1">
      <alignment horizontal="center"/>
    </xf>
    <xf numFmtId="0" fontId="9" fillId="2" borderId="55" xfId="0" applyFont="1" applyFill="1" applyBorder="1" applyAlignment="1">
      <alignment horizontal="center"/>
    </xf>
    <xf numFmtId="10" fontId="12" fillId="2" borderId="14" xfId="0" applyNumberFormat="1" applyFont="1" applyFill="1" applyBorder="1" applyAlignment="1">
      <alignment horizontal="center" vertical="center"/>
    </xf>
    <xf numFmtId="0" fontId="16" fillId="2" borderId="10" xfId="0" applyFont="1" applyFill="1" applyBorder="1" applyAlignment="1">
      <alignment horizontal="left" vertical="center" wrapText="1"/>
    </xf>
    <xf numFmtId="0" fontId="16" fillId="2" borderId="9" xfId="0" applyFont="1" applyFill="1" applyBorder="1" applyAlignment="1">
      <alignment horizontal="left" vertical="center" wrapText="1"/>
    </xf>
    <xf numFmtId="0" fontId="9" fillId="2" borderId="10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9" fillId="2" borderId="43" xfId="0" applyFont="1" applyFill="1" applyBorder="1" applyAlignment="1">
      <alignment horizontal="center" vertical="center"/>
    </xf>
    <xf numFmtId="2" fontId="10" fillId="3" borderId="13" xfId="0" applyNumberFormat="1" applyFont="1" applyFill="1" applyBorder="1" applyAlignment="1" applyProtection="1">
      <alignment horizontal="center" vertical="center"/>
      <protection locked="0"/>
    </xf>
    <xf numFmtId="2" fontId="10" fillId="3" borderId="14" xfId="0" applyNumberFormat="1" applyFont="1" applyFill="1" applyBorder="1" applyAlignment="1" applyProtection="1">
      <alignment horizontal="center" vertical="center"/>
      <protection locked="0"/>
    </xf>
    <xf numFmtId="2" fontId="10" fillId="3" borderId="15" xfId="0" applyNumberFormat="1" applyFont="1" applyFill="1" applyBorder="1" applyAlignment="1" applyProtection="1">
      <alignment horizontal="center" vertical="center"/>
      <protection locked="0"/>
    </xf>
    <xf numFmtId="0" fontId="16" fillId="2" borderId="21" xfId="0" applyFont="1" applyFill="1" applyBorder="1" applyAlignment="1">
      <alignment horizontal="center" vertical="center" wrapText="1"/>
    </xf>
    <xf numFmtId="0" fontId="16" fillId="2" borderId="22" xfId="0" applyFont="1" applyFill="1" applyBorder="1" applyAlignment="1">
      <alignment horizontal="center" vertical="center" wrapText="1"/>
    </xf>
    <xf numFmtId="0" fontId="16" fillId="2" borderId="43" xfId="0" applyFont="1" applyFill="1" applyBorder="1" applyAlignment="1">
      <alignment horizontal="center" vertical="center" wrapText="1"/>
    </xf>
    <xf numFmtId="0" fontId="16" fillId="2" borderId="44" xfId="0" applyFont="1" applyFill="1" applyBorder="1" applyAlignment="1">
      <alignment horizontal="center" vertical="center" wrapText="1"/>
    </xf>
    <xf numFmtId="0" fontId="9" fillId="2" borderId="9" xfId="0" applyFont="1" applyFill="1" applyBorder="1" applyAlignment="1">
      <alignment horizontal="center" vertical="center"/>
    </xf>
    <xf numFmtId="0" fontId="9" fillId="2" borderId="47" xfId="0" applyFont="1" applyFill="1" applyBorder="1" applyAlignment="1">
      <alignment horizontal="center" vertical="center"/>
    </xf>
    <xf numFmtId="0" fontId="9" fillId="2" borderId="55" xfId="0" applyFont="1" applyFill="1" applyBorder="1" applyAlignment="1">
      <alignment horizontal="center" vertical="center"/>
    </xf>
    <xf numFmtId="0" fontId="10" fillId="3" borderId="0" xfId="0" applyFont="1" applyFill="1" applyAlignment="1" applyProtection="1">
      <alignment horizontal="left" wrapText="1"/>
      <protection locked="0"/>
    </xf>
    <xf numFmtId="0" fontId="16" fillId="2" borderId="18" xfId="0" applyFont="1" applyFill="1" applyBorder="1" applyAlignment="1">
      <alignment horizontal="center"/>
    </xf>
    <xf numFmtId="0" fontId="16" fillId="2" borderId="19" xfId="0" applyFont="1" applyFill="1" applyBorder="1" applyAlignment="1">
      <alignment horizontal="center"/>
    </xf>
    <xf numFmtId="0" fontId="16" fillId="2" borderId="20" xfId="0" applyFont="1" applyFill="1" applyBorder="1" applyAlignment="1">
      <alignment horizontal="center"/>
    </xf>
    <xf numFmtId="0" fontId="17" fillId="2" borderId="10" xfId="0" applyFont="1" applyFill="1" applyBorder="1" applyAlignment="1">
      <alignment horizontal="center" vertical="center"/>
    </xf>
    <xf numFmtId="0" fontId="11" fillId="3" borderId="0" xfId="0" applyFont="1" applyFill="1" applyAlignment="1" applyProtection="1">
      <alignment horizontal="left" wrapText="1"/>
      <protection locked="0"/>
    </xf>
    <xf numFmtId="0" fontId="11" fillId="3" borderId="0" xfId="0" applyFont="1" applyFill="1" applyAlignment="1" applyProtection="1">
      <alignment horizontal="left"/>
      <protection locked="0"/>
    </xf>
    <xf numFmtId="0" fontId="9" fillId="2" borderId="40" xfId="0" applyFont="1" applyFill="1" applyBorder="1" applyAlignment="1">
      <alignment horizontal="center"/>
    </xf>
    <xf numFmtId="0" fontId="10" fillId="3" borderId="0" xfId="0" applyFont="1" applyFill="1" applyAlignment="1" applyProtection="1">
      <alignment horizontal="left"/>
      <protection locked="0"/>
    </xf>
    <xf numFmtId="172" fontId="10" fillId="0" borderId="0" xfId="0" applyNumberFormat="1" applyFont="1" applyFill="1" applyBorder="1" applyAlignment="1">
      <alignment horizontal="center"/>
    </xf>
  </cellXfs>
  <cellStyles count="2">
    <cellStyle name="Normal" xfId="0" builtinId="0"/>
    <cellStyle name="Normal 2" xfId="1"/>
  </cellStyles>
  <dxfs count="30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25" workbookViewId="0">
      <selection activeCell="C45" sqref="C45"/>
    </sheetView>
  </sheetViews>
  <sheetFormatPr defaultColWidth="9.109375" defaultRowHeight="13.8" x14ac:dyDescent="0.3"/>
  <cols>
    <col min="1" max="1" width="15.5546875" style="227" customWidth="1"/>
    <col min="2" max="2" width="18.44140625" style="227" customWidth="1"/>
    <col min="3" max="3" width="14.33203125" style="227" customWidth="1"/>
    <col min="4" max="4" width="15" style="227" customWidth="1"/>
    <col min="5" max="5" width="9.109375" style="227" customWidth="1"/>
    <col min="6" max="6" width="27.88671875" style="227" customWidth="1"/>
    <col min="7" max="7" width="12.33203125" style="227" customWidth="1"/>
    <col min="8" max="8" width="9.109375" style="227" customWidth="1"/>
    <col min="9" max="16384" width="9.109375" style="228"/>
  </cols>
  <sheetData>
    <row r="10" spans="1:7" ht="13.5" customHeight="1" thickBot="1" x14ac:dyDescent="0.35"/>
    <row r="11" spans="1:7" ht="13.5" customHeight="1" thickBot="1" x14ac:dyDescent="0.35">
      <c r="A11" s="298" t="s">
        <v>26</v>
      </c>
      <c r="B11" s="299"/>
      <c r="C11" s="299"/>
      <c r="D11" s="299"/>
      <c r="E11" s="299"/>
      <c r="F11" s="300"/>
      <c r="G11" s="229"/>
    </row>
    <row r="12" spans="1:7" ht="16.5" customHeight="1" x14ac:dyDescent="0.3">
      <c r="A12" s="301" t="s">
        <v>121</v>
      </c>
      <c r="B12" s="301"/>
      <c r="C12" s="301"/>
      <c r="D12" s="301"/>
      <c r="E12" s="301"/>
      <c r="F12" s="301"/>
      <c r="G12" s="230"/>
    </row>
    <row r="14" spans="1:7" ht="16.5" customHeight="1" x14ac:dyDescent="0.3">
      <c r="A14" s="302" t="s">
        <v>27</v>
      </c>
      <c r="B14" s="302"/>
      <c r="C14" s="231" t="s">
        <v>122</v>
      </c>
    </row>
    <row r="15" spans="1:7" ht="16.5" customHeight="1" x14ac:dyDescent="0.3">
      <c r="A15" s="302" t="s">
        <v>28</v>
      </c>
      <c r="B15" s="302"/>
      <c r="C15" s="231" t="s">
        <v>123</v>
      </c>
    </row>
    <row r="16" spans="1:7" ht="16.5" customHeight="1" x14ac:dyDescent="0.3">
      <c r="A16" s="302" t="s">
        <v>29</v>
      </c>
      <c r="B16" s="302"/>
      <c r="C16" s="231" t="s">
        <v>120</v>
      </c>
    </row>
    <row r="17" spans="1:5" ht="16.5" customHeight="1" x14ac:dyDescent="0.3">
      <c r="A17" s="302" t="s">
        <v>30</v>
      </c>
      <c r="B17" s="302"/>
      <c r="C17" s="231" t="s">
        <v>124</v>
      </c>
    </row>
    <row r="18" spans="1:5" ht="16.5" customHeight="1" x14ac:dyDescent="0.3">
      <c r="A18" s="302" t="s">
        <v>31</v>
      </c>
      <c r="B18" s="302"/>
      <c r="C18" s="232" t="s">
        <v>125</v>
      </c>
    </row>
    <row r="19" spans="1:5" ht="16.5" customHeight="1" x14ac:dyDescent="0.3">
      <c r="A19" s="302" t="s">
        <v>32</v>
      </c>
      <c r="B19" s="302"/>
      <c r="C19" s="232" t="e">
        <f>#REF!</f>
        <v>#REF!</v>
      </c>
    </row>
    <row r="20" spans="1:5" ht="16.5" customHeight="1" x14ac:dyDescent="0.3">
      <c r="A20" s="233"/>
      <c r="B20" s="233"/>
      <c r="C20" s="234"/>
    </row>
    <row r="21" spans="1:5" ht="16.5" customHeight="1" x14ac:dyDescent="0.3">
      <c r="A21" s="301" t="s">
        <v>1</v>
      </c>
      <c r="B21" s="301"/>
      <c r="C21" s="235" t="s">
        <v>126</v>
      </c>
      <c r="D21" s="236"/>
    </row>
    <row r="22" spans="1:5" ht="15.75" customHeight="1" thickBot="1" x14ac:dyDescent="0.35">
      <c r="A22" s="303"/>
      <c r="B22" s="303"/>
      <c r="C22" s="237"/>
      <c r="D22" s="303"/>
      <c r="E22" s="303"/>
    </row>
    <row r="23" spans="1:5" ht="33.75" customHeight="1" thickBot="1" x14ac:dyDescent="0.35">
      <c r="C23" s="238" t="s">
        <v>127</v>
      </c>
      <c r="D23" s="239" t="s">
        <v>128</v>
      </c>
      <c r="E23" s="240"/>
    </row>
    <row r="24" spans="1:5" ht="15.75" customHeight="1" x14ac:dyDescent="0.3">
      <c r="C24" s="241">
        <v>1232.2</v>
      </c>
      <c r="D24" s="242">
        <f t="shared" ref="D24:D43" si="0">(C24-$C$46)/$C$46</f>
        <v>4.4213450540277754E-3</v>
      </c>
      <c r="E24" s="243"/>
    </row>
    <row r="25" spans="1:5" ht="15.75" customHeight="1" x14ac:dyDescent="0.3">
      <c r="C25" s="241">
        <v>1236.1500000000001</v>
      </c>
      <c r="D25" s="244">
        <f t="shared" si="0"/>
        <v>7.6411667655709135E-3</v>
      </c>
      <c r="E25" s="243"/>
    </row>
    <row r="26" spans="1:5" ht="15.75" customHeight="1" x14ac:dyDescent="0.3">
      <c r="C26" s="241">
        <v>1211.49</v>
      </c>
      <c r="D26" s="244">
        <f t="shared" si="0"/>
        <v>-1.24603024513033E-2</v>
      </c>
      <c r="E26" s="243"/>
    </row>
    <row r="27" spans="1:5" ht="15.75" customHeight="1" x14ac:dyDescent="0.3">
      <c r="C27" s="241">
        <v>1230.6300000000001</v>
      </c>
      <c r="D27" s="244">
        <f t="shared" si="0"/>
        <v>3.1415678167815817E-3</v>
      </c>
      <c r="E27" s="243"/>
    </row>
    <row r="28" spans="1:5" ht="15.75" customHeight="1" x14ac:dyDescent="0.3">
      <c r="C28" s="241">
        <v>1232.33</v>
      </c>
      <c r="D28" s="244">
        <f t="shared" si="0"/>
        <v>4.5273138698506167E-3</v>
      </c>
      <c r="E28" s="243"/>
    </row>
    <row r="29" spans="1:5" ht="15.75" customHeight="1" x14ac:dyDescent="0.3">
      <c r="C29" s="241">
        <v>1222.83</v>
      </c>
      <c r="D29" s="244">
        <f t="shared" si="0"/>
        <v>-3.2165611325948177E-3</v>
      </c>
      <c r="E29" s="243"/>
    </row>
    <row r="30" spans="1:5" ht="15.75" customHeight="1" x14ac:dyDescent="0.3">
      <c r="C30" s="241">
        <v>1229.01</v>
      </c>
      <c r="D30" s="244">
        <f t="shared" si="0"/>
        <v>1.8210333426802638E-3</v>
      </c>
      <c r="E30" s="243"/>
    </row>
    <row r="31" spans="1:5" ht="15.75" customHeight="1" x14ac:dyDescent="0.3">
      <c r="C31" s="241">
        <v>1222.98</v>
      </c>
      <c r="D31" s="244">
        <f t="shared" si="0"/>
        <v>-3.0942894220298157E-3</v>
      </c>
      <c r="E31" s="243"/>
    </row>
    <row r="32" spans="1:5" ht="15.75" customHeight="1" x14ac:dyDescent="0.3">
      <c r="C32" s="241">
        <v>1217.0899999999999</v>
      </c>
      <c r="D32" s="244">
        <f t="shared" si="0"/>
        <v>-7.8954919235460653E-3</v>
      </c>
      <c r="E32" s="243"/>
    </row>
    <row r="33" spans="1:7" ht="15.75" customHeight="1" x14ac:dyDescent="0.3">
      <c r="C33" s="241">
        <v>1230.68</v>
      </c>
      <c r="D33" s="244">
        <f t="shared" si="0"/>
        <v>3.1823250536365207E-3</v>
      </c>
      <c r="E33" s="243"/>
    </row>
    <row r="34" spans="1:7" ht="15.75" customHeight="1" x14ac:dyDescent="0.3">
      <c r="C34" s="241">
        <v>1228.5999999999999</v>
      </c>
      <c r="D34" s="244">
        <f t="shared" si="0"/>
        <v>1.4868240004693944E-3</v>
      </c>
      <c r="E34" s="243"/>
    </row>
    <row r="35" spans="1:7" ht="15.75" customHeight="1" x14ac:dyDescent="0.3">
      <c r="C35" s="241">
        <v>1224.1600000000001</v>
      </c>
      <c r="D35" s="244">
        <f t="shared" si="0"/>
        <v>-2.1324186322523309E-3</v>
      </c>
      <c r="E35" s="243"/>
    </row>
    <row r="36" spans="1:7" ht="15.75" customHeight="1" x14ac:dyDescent="0.3">
      <c r="C36" s="241">
        <v>1229.8599999999999</v>
      </c>
      <c r="D36" s="244">
        <f t="shared" si="0"/>
        <v>2.5139063692147814E-3</v>
      </c>
      <c r="E36" s="243"/>
    </row>
    <row r="37" spans="1:7" ht="15.75" customHeight="1" x14ac:dyDescent="0.3">
      <c r="C37" s="241">
        <v>1222.95</v>
      </c>
      <c r="D37" s="244">
        <f t="shared" si="0"/>
        <v>-3.1187437641427788E-3</v>
      </c>
      <c r="E37" s="243"/>
    </row>
    <row r="38" spans="1:7" ht="15.75" customHeight="1" x14ac:dyDescent="0.3">
      <c r="C38" s="241">
        <v>1226.6600000000001</v>
      </c>
      <c r="D38" s="244">
        <f t="shared" si="0"/>
        <v>-9.4556789503532382E-5</v>
      </c>
      <c r="E38" s="243"/>
    </row>
    <row r="39" spans="1:7" ht="15.75" customHeight="1" x14ac:dyDescent="0.3">
      <c r="C39" s="241">
        <v>1227</v>
      </c>
      <c r="D39" s="244">
        <f t="shared" si="0"/>
        <v>1.8259242111023748E-4</v>
      </c>
      <c r="E39" s="243"/>
    </row>
    <row r="40" spans="1:7" ht="15.75" customHeight="1" x14ac:dyDescent="0.3">
      <c r="C40" s="241">
        <v>1227.42</v>
      </c>
      <c r="D40" s="244">
        <f t="shared" si="0"/>
        <v>5.2495321069209494E-4</v>
      </c>
      <c r="E40" s="243"/>
    </row>
    <row r="41" spans="1:7" ht="15.75" customHeight="1" x14ac:dyDescent="0.3">
      <c r="C41" s="241">
        <v>1235.3599999999999</v>
      </c>
      <c r="D41" s="244">
        <f t="shared" si="0"/>
        <v>6.9972024232621373E-3</v>
      </c>
      <c r="E41" s="243"/>
    </row>
    <row r="42" spans="1:7" ht="15.75" customHeight="1" x14ac:dyDescent="0.3">
      <c r="C42" s="241">
        <v>1217.75</v>
      </c>
      <c r="D42" s="244">
        <f t="shared" si="0"/>
        <v>-7.3574963970603167E-3</v>
      </c>
      <c r="E42" s="243"/>
    </row>
    <row r="43" spans="1:7" ht="16.5" customHeight="1" thickBot="1" x14ac:dyDescent="0.35">
      <c r="C43" s="245">
        <v>1230.3699999999999</v>
      </c>
      <c r="D43" s="246">
        <f t="shared" si="0"/>
        <v>2.9296301851355288E-3</v>
      </c>
      <c r="E43" s="243"/>
    </row>
    <row r="44" spans="1:7" ht="16.5" customHeight="1" thickBot="1" x14ac:dyDescent="0.35">
      <c r="C44" s="247"/>
      <c r="D44" s="243"/>
      <c r="E44" s="248"/>
    </row>
    <row r="45" spans="1:7" ht="16.5" customHeight="1" thickBot="1" x14ac:dyDescent="0.35">
      <c r="B45" s="249" t="s">
        <v>129</v>
      </c>
      <c r="C45" s="250">
        <f>SUM(C24:C44)</f>
        <v>24535.52</v>
      </c>
      <c r="D45" s="251"/>
      <c r="E45" s="247"/>
    </row>
    <row r="46" spans="1:7" ht="17.25" customHeight="1" thickBot="1" x14ac:dyDescent="0.35">
      <c r="B46" s="249" t="s">
        <v>130</v>
      </c>
      <c r="C46" s="252">
        <f>AVERAGE(C24:C44)</f>
        <v>1226.7760000000001</v>
      </c>
      <c r="E46" s="253"/>
    </row>
    <row r="47" spans="1:7" ht="17.25" customHeight="1" thickBot="1" x14ac:dyDescent="0.35">
      <c r="A47" s="231"/>
      <c r="B47" s="254"/>
      <c r="D47" s="255"/>
      <c r="E47" s="253"/>
    </row>
    <row r="48" spans="1:7" ht="33.75" customHeight="1" thickBot="1" x14ac:dyDescent="0.35">
      <c r="B48" s="256" t="s">
        <v>130</v>
      </c>
      <c r="C48" s="239" t="s">
        <v>131</v>
      </c>
      <c r="D48" s="257"/>
      <c r="G48" s="255"/>
    </row>
    <row r="49" spans="1:6" ht="17.25" customHeight="1" thickBot="1" x14ac:dyDescent="0.35">
      <c r="B49" s="296">
        <f>C46</f>
        <v>1226.7760000000001</v>
      </c>
      <c r="C49" s="258">
        <f>-IF(C46&lt;=80,10%,IF(C46&lt;250,7.5%,5%))</f>
        <v>-0.05</v>
      </c>
      <c r="D49" s="259">
        <f>IF(C46&lt;=80,C46*0.9,IF(C46&lt;250,C46*0.925,C46*0.95))</f>
        <v>1165.4372000000001</v>
      </c>
    </row>
    <row r="50" spans="1:6" ht="17.25" customHeight="1" thickBot="1" x14ac:dyDescent="0.35">
      <c r="B50" s="297"/>
      <c r="C50" s="260">
        <f>IF(C46&lt;=80, 10%, IF(C46&lt;250, 7.5%, 5%))</f>
        <v>0.05</v>
      </c>
      <c r="D50" s="259">
        <f>IF(C46&lt;=80, C46*1.1, IF(C46&lt;250, C46*1.075, C46*1.05))</f>
        <v>1288.1148000000001</v>
      </c>
    </row>
    <row r="51" spans="1:6" ht="16.5" customHeight="1" thickBot="1" x14ac:dyDescent="0.35">
      <c r="A51" s="261"/>
      <c r="B51" s="262"/>
      <c r="C51" s="231"/>
      <c r="D51" s="263"/>
      <c r="E51" s="231"/>
      <c r="F51" s="236"/>
    </row>
    <row r="52" spans="1:6" ht="16.5" customHeight="1" x14ac:dyDescent="0.3">
      <c r="A52" s="231"/>
      <c r="B52" s="264" t="s">
        <v>21</v>
      </c>
      <c r="C52" s="264"/>
      <c r="D52" s="265" t="s">
        <v>22</v>
      </c>
      <c r="E52" s="266"/>
      <c r="F52" s="265" t="s">
        <v>23</v>
      </c>
    </row>
    <row r="53" spans="1:6" ht="34.5" customHeight="1" x14ac:dyDescent="0.3">
      <c r="A53" s="233" t="s">
        <v>24</v>
      </c>
      <c r="B53" s="267"/>
      <c r="C53" s="231"/>
      <c r="D53" s="267"/>
      <c r="E53" s="231"/>
      <c r="F53" s="267"/>
    </row>
    <row r="54" spans="1:6" ht="34.5" customHeight="1" x14ac:dyDescent="0.3">
      <c r="A54" s="233" t="s">
        <v>25</v>
      </c>
      <c r="B54" s="268"/>
      <c r="C54" s="269"/>
      <c r="D54" s="268"/>
      <c r="E54" s="231"/>
      <c r="F54" s="270"/>
    </row>
  </sheetData>
  <sheetProtection password="B3F3" sheet="1" formatColumns="0" formatRows="0" insertColumns="0" insertHyperlinks="0" deleteColumns="0" deleteRows="0" autoFilter="0" pivotTables="0"/>
  <mergeCells count="12">
    <mergeCell ref="B49:B50"/>
    <mergeCell ref="A11:F11"/>
    <mergeCell ref="A12:F12"/>
    <mergeCell ref="A14:B14"/>
    <mergeCell ref="A15:B15"/>
    <mergeCell ref="A16:B16"/>
    <mergeCell ref="A17:B17"/>
    <mergeCell ref="A18:B18"/>
    <mergeCell ref="A19:B19"/>
    <mergeCell ref="A21:B21"/>
    <mergeCell ref="A22:B22"/>
    <mergeCell ref="D22:E22"/>
  </mergeCells>
  <conditionalFormatting sqref="D24">
    <cfRule type="cellIs" dxfId="29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28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27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26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25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24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23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22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21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0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9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18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17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16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15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14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13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12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11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0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9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E61"/>
  <sheetViews>
    <sheetView tabSelected="1" view="pageBreakPreview" zoomScaleNormal="100" zoomScaleSheetLayoutView="100" workbookViewId="0">
      <selection activeCell="B18" sqref="B18"/>
    </sheetView>
  </sheetViews>
  <sheetFormatPr defaultRowHeight="13.8" x14ac:dyDescent="0.3"/>
  <cols>
    <col min="1" max="1" width="27.5546875" style="4" customWidth="1"/>
    <col min="2" max="2" width="20.44140625" style="4" customWidth="1"/>
    <col min="3" max="3" width="31.88671875" style="4" customWidth="1"/>
    <col min="4" max="4" width="25.88671875" style="4" customWidth="1"/>
    <col min="5" max="5" width="25.6640625" style="4" customWidth="1"/>
  </cols>
  <sheetData>
    <row r="14" spans="1:5" ht="15" customHeight="1" x14ac:dyDescent="0.3">
      <c r="A14" s="1"/>
      <c r="B14" s="2"/>
      <c r="C14" s="3"/>
      <c r="D14" s="2"/>
    </row>
    <row r="15" spans="1:5" ht="18.75" customHeight="1" x14ac:dyDescent="0.35">
      <c r="A15" s="304" t="s">
        <v>0</v>
      </c>
      <c r="B15" s="304"/>
      <c r="C15" s="304"/>
      <c r="D15" s="304"/>
      <c r="E15" s="304"/>
    </row>
    <row r="16" spans="1:5" ht="16.5" customHeight="1" x14ac:dyDescent="0.3">
      <c r="A16" s="5" t="s">
        <v>1</v>
      </c>
      <c r="B16" s="6" t="s">
        <v>2</v>
      </c>
    </row>
    <row r="17" spans="1:5" ht="16.5" customHeight="1" x14ac:dyDescent="0.3">
      <c r="A17" s="7" t="s">
        <v>3</v>
      </c>
      <c r="B17" s="8" t="s">
        <v>118</v>
      </c>
      <c r="D17" s="9"/>
      <c r="E17" s="10"/>
    </row>
    <row r="18" spans="1:5" ht="16.5" customHeight="1" x14ac:dyDescent="0.3">
      <c r="A18" s="11" t="s">
        <v>4</v>
      </c>
      <c r="B18" s="9" t="s">
        <v>120</v>
      </c>
      <c r="C18" s="10"/>
      <c r="D18" s="10"/>
      <c r="E18" s="10"/>
    </row>
    <row r="19" spans="1:5" ht="16.5" customHeight="1" x14ac:dyDescent="0.3">
      <c r="A19" s="11" t="s">
        <v>5</v>
      </c>
      <c r="B19" s="12">
        <v>99.7</v>
      </c>
      <c r="C19" s="10"/>
      <c r="D19" s="10"/>
      <c r="E19" s="10"/>
    </row>
    <row r="20" spans="1:5" ht="16.5" customHeight="1" x14ac:dyDescent="0.3">
      <c r="A20" s="7" t="s">
        <v>6</v>
      </c>
      <c r="B20" s="12">
        <v>25.19</v>
      </c>
      <c r="C20" s="10"/>
      <c r="D20" s="10"/>
      <c r="E20" s="10"/>
    </row>
    <row r="21" spans="1:5" ht="16.5" customHeight="1" x14ac:dyDescent="0.3">
      <c r="A21" s="7" t="s">
        <v>7</v>
      </c>
      <c r="B21" s="13">
        <f>B20/100</f>
        <v>0.25190000000000001</v>
      </c>
      <c r="C21" s="10"/>
      <c r="D21" s="10"/>
      <c r="E21" s="10"/>
    </row>
    <row r="22" spans="1:5" ht="15.75" customHeight="1" x14ac:dyDescent="0.3">
      <c r="A22" s="10"/>
      <c r="B22" s="10"/>
      <c r="C22" s="10"/>
      <c r="D22" s="10"/>
      <c r="E22" s="10"/>
    </row>
    <row r="23" spans="1:5" ht="16.5" customHeight="1" x14ac:dyDescent="0.3">
      <c r="A23" s="14" t="s">
        <v>8</v>
      </c>
      <c r="B23" s="15" t="s">
        <v>9</v>
      </c>
      <c r="C23" s="14" t="s">
        <v>10</v>
      </c>
      <c r="D23" s="14" t="s">
        <v>11</v>
      </c>
      <c r="E23" s="16" t="s">
        <v>12</v>
      </c>
    </row>
    <row r="24" spans="1:5" ht="16.5" customHeight="1" x14ac:dyDescent="0.3">
      <c r="A24" s="17">
        <v>1</v>
      </c>
      <c r="B24" s="18">
        <v>38953208</v>
      </c>
      <c r="C24" s="18">
        <v>8464.7000000000007</v>
      </c>
      <c r="D24" s="271">
        <v>1.1000000000000001</v>
      </c>
      <c r="E24" s="273">
        <v>3.8</v>
      </c>
    </row>
    <row r="25" spans="1:5" ht="16.5" customHeight="1" x14ac:dyDescent="0.3">
      <c r="A25" s="17">
        <v>2</v>
      </c>
      <c r="B25" s="18">
        <v>39044365</v>
      </c>
      <c r="C25" s="18">
        <v>8459.1</v>
      </c>
      <c r="D25" s="271">
        <v>1.07</v>
      </c>
      <c r="E25" s="271">
        <v>3.83</v>
      </c>
    </row>
    <row r="26" spans="1:5" ht="16.5" customHeight="1" x14ac:dyDescent="0.3">
      <c r="A26" s="17">
        <v>3</v>
      </c>
      <c r="B26" s="18">
        <v>39428562</v>
      </c>
      <c r="C26" s="271">
        <v>8353</v>
      </c>
      <c r="D26" s="271">
        <v>1</v>
      </c>
      <c r="E26" s="271">
        <v>3.81</v>
      </c>
    </row>
    <row r="27" spans="1:5" ht="16.5" customHeight="1" x14ac:dyDescent="0.3">
      <c r="A27" s="17">
        <v>4</v>
      </c>
      <c r="B27" s="18">
        <v>39203297</v>
      </c>
      <c r="C27" s="271">
        <v>8383.64</v>
      </c>
      <c r="D27" s="271">
        <v>1.05</v>
      </c>
      <c r="E27" s="271">
        <v>3.8</v>
      </c>
    </row>
    <row r="28" spans="1:5" ht="16.5" customHeight="1" x14ac:dyDescent="0.3">
      <c r="A28" s="17">
        <v>5</v>
      </c>
      <c r="B28" s="18">
        <v>39250495</v>
      </c>
      <c r="C28" s="271">
        <v>8309.7800000000007</v>
      </c>
      <c r="D28" s="271">
        <v>1</v>
      </c>
      <c r="E28" s="271">
        <v>3.78</v>
      </c>
    </row>
    <row r="29" spans="1:5" ht="16.5" customHeight="1" x14ac:dyDescent="0.3">
      <c r="A29" s="17">
        <v>6</v>
      </c>
      <c r="B29" s="21">
        <v>38918843</v>
      </c>
      <c r="C29" s="272">
        <v>8329.7800000000007</v>
      </c>
      <c r="D29" s="272">
        <v>1.05</v>
      </c>
      <c r="E29" s="272">
        <v>3.77</v>
      </c>
    </row>
    <row r="30" spans="1:5" ht="16.5" customHeight="1" x14ac:dyDescent="0.3">
      <c r="A30" s="23" t="s">
        <v>13</v>
      </c>
      <c r="B30" s="24">
        <f>AVERAGE(B24:B29)</f>
        <v>39133128.333333336</v>
      </c>
      <c r="C30" s="25">
        <f>AVERAGE(C24:C29)</f>
        <v>8383.3333333333339</v>
      </c>
      <c r="D30" s="26">
        <f>AVERAGE(D24:D29)</f>
        <v>1.0449999999999999</v>
      </c>
      <c r="E30" s="26">
        <f>AVERAGE(E24:E29)</f>
        <v>3.7983333333333333</v>
      </c>
    </row>
    <row r="31" spans="1:5" ht="16.5" customHeight="1" x14ac:dyDescent="0.3">
      <c r="A31" s="27" t="s">
        <v>14</v>
      </c>
      <c r="B31" s="28">
        <f>(STDEV(B24:B29)/B30)</f>
        <v>5.0094317459445101E-3</v>
      </c>
      <c r="C31" s="29"/>
      <c r="D31" s="29"/>
      <c r="E31" s="30"/>
    </row>
    <row r="32" spans="1:5" s="2" customFormat="1" ht="16.5" customHeight="1" x14ac:dyDescent="0.3">
      <c r="A32" s="31" t="s">
        <v>15</v>
      </c>
      <c r="B32" s="32">
        <f>COUNT(B24:B29)</f>
        <v>6</v>
      </c>
      <c r="C32" s="33"/>
      <c r="D32" s="34"/>
      <c r="E32" s="35"/>
    </row>
    <row r="33" spans="1:5" s="2" customFormat="1" ht="15.75" customHeight="1" x14ac:dyDescent="0.3">
      <c r="A33" s="10"/>
      <c r="B33" s="10"/>
      <c r="C33" s="10"/>
      <c r="D33" s="10"/>
      <c r="E33" s="36"/>
    </row>
    <row r="34" spans="1:5" s="2" customFormat="1" ht="16.5" customHeight="1" x14ac:dyDescent="0.3">
      <c r="A34" s="11" t="s">
        <v>16</v>
      </c>
      <c r="B34" s="37" t="s">
        <v>17</v>
      </c>
      <c r="C34" s="38"/>
      <c r="D34" s="38"/>
      <c r="E34" s="39"/>
    </row>
    <row r="35" spans="1:5" ht="16.5" customHeight="1" x14ac:dyDescent="0.3">
      <c r="A35" s="11"/>
      <c r="B35" s="37" t="s">
        <v>18</v>
      </c>
      <c r="C35" s="38"/>
      <c r="D35" s="38"/>
      <c r="E35" s="39"/>
    </row>
    <row r="36" spans="1:5" ht="16.5" customHeight="1" x14ac:dyDescent="0.3">
      <c r="A36" s="11"/>
      <c r="B36" s="40" t="s">
        <v>19</v>
      </c>
      <c r="C36" s="38"/>
      <c r="D36" s="38"/>
      <c r="E36" s="38"/>
    </row>
    <row r="37" spans="1:5" ht="15.75" customHeight="1" x14ac:dyDescent="0.3">
      <c r="A37" s="10"/>
      <c r="B37" s="10"/>
      <c r="C37" s="10"/>
      <c r="D37" s="10"/>
      <c r="E37" s="10"/>
    </row>
    <row r="38" spans="1:5" ht="16.5" customHeight="1" x14ac:dyDescent="0.3">
      <c r="A38" s="5" t="s">
        <v>1</v>
      </c>
      <c r="B38" s="6" t="s">
        <v>20</v>
      </c>
    </row>
    <row r="39" spans="1:5" ht="16.5" customHeight="1" x14ac:dyDescent="0.3">
      <c r="A39" s="11" t="s">
        <v>4</v>
      </c>
      <c r="B39" s="8" t="s">
        <v>120</v>
      </c>
      <c r="C39" s="10"/>
      <c r="D39" s="10"/>
      <c r="E39" s="10"/>
    </row>
    <row r="40" spans="1:5" ht="16.5" customHeight="1" x14ac:dyDescent="0.3">
      <c r="A40" s="11" t="s">
        <v>5</v>
      </c>
      <c r="B40" s="12"/>
      <c r="C40" s="10"/>
      <c r="D40" s="10"/>
      <c r="E40" s="10"/>
    </row>
    <row r="41" spans="1:5" ht="16.5" customHeight="1" x14ac:dyDescent="0.3">
      <c r="A41" s="7" t="s">
        <v>6</v>
      </c>
      <c r="B41" s="12"/>
      <c r="C41" s="10"/>
      <c r="D41" s="10"/>
      <c r="E41" s="10"/>
    </row>
    <row r="42" spans="1:5" ht="16.5" customHeight="1" x14ac:dyDescent="0.3">
      <c r="A42" s="7" t="s">
        <v>7</v>
      </c>
      <c r="B42" s="13"/>
      <c r="C42" s="10"/>
      <c r="D42" s="10"/>
      <c r="E42" s="10"/>
    </row>
    <row r="43" spans="1:5" ht="15.75" customHeight="1" x14ac:dyDescent="0.3">
      <c r="A43" s="10"/>
      <c r="B43" s="10"/>
      <c r="C43" s="10"/>
      <c r="D43" s="10"/>
      <c r="E43" s="10"/>
    </row>
    <row r="44" spans="1:5" ht="16.5" customHeight="1" x14ac:dyDescent="0.3">
      <c r="A44" s="14" t="s">
        <v>8</v>
      </c>
      <c r="B44" s="15" t="s">
        <v>9</v>
      </c>
      <c r="C44" s="14" t="s">
        <v>10</v>
      </c>
      <c r="D44" s="14" t="s">
        <v>11</v>
      </c>
      <c r="E44" s="16" t="s">
        <v>12</v>
      </c>
    </row>
    <row r="45" spans="1:5" ht="16.5" customHeight="1" x14ac:dyDescent="0.3">
      <c r="A45" s="17">
        <v>1</v>
      </c>
      <c r="B45" s="18"/>
      <c r="C45" s="18"/>
      <c r="D45" s="19"/>
      <c r="E45" s="20"/>
    </row>
    <row r="46" spans="1:5" ht="16.5" customHeight="1" x14ac:dyDescent="0.3">
      <c r="A46" s="17">
        <v>2</v>
      </c>
      <c r="B46" s="18"/>
      <c r="C46" s="18"/>
      <c r="D46" s="19"/>
      <c r="E46" s="19"/>
    </row>
    <row r="47" spans="1:5" ht="16.5" customHeight="1" x14ac:dyDescent="0.3">
      <c r="A47" s="17">
        <v>3</v>
      </c>
      <c r="B47" s="18"/>
      <c r="C47" s="18"/>
      <c r="D47" s="19"/>
      <c r="E47" s="19"/>
    </row>
    <row r="48" spans="1:5" ht="16.5" customHeight="1" x14ac:dyDescent="0.3">
      <c r="A48" s="17">
        <v>4</v>
      </c>
      <c r="B48" s="18"/>
      <c r="C48" s="18"/>
      <c r="D48" s="19"/>
      <c r="E48" s="19"/>
    </row>
    <row r="49" spans="1:5" ht="16.5" customHeight="1" x14ac:dyDescent="0.3">
      <c r="A49" s="17">
        <v>5</v>
      </c>
      <c r="B49" s="18"/>
      <c r="C49" s="18"/>
      <c r="D49" s="19"/>
      <c r="E49" s="19"/>
    </row>
    <row r="50" spans="1:5" ht="16.5" customHeight="1" x14ac:dyDescent="0.3">
      <c r="A50" s="17">
        <v>6</v>
      </c>
      <c r="B50" s="21"/>
      <c r="C50" s="21"/>
      <c r="D50" s="22"/>
      <c r="E50" s="22"/>
    </row>
    <row r="51" spans="1:5" ht="16.5" customHeight="1" x14ac:dyDescent="0.3">
      <c r="A51" s="23" t="s">
        <v>13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5" ht="16.5" customHeight="1" x14ac:dyDescent="0.3">
      <c r="A52" s="27" t="s">
        <v>14</v>
      </c>
      <c r="B52" s="28" t="e">
        <f>(STDEV(B45:B50)/B51)</f>
        <v>#DIV/0!</v>
      </c>
      <c r="C52" s="29"/>
      <c r="D52" s="29"/>
      <c r="E52" s="30"/>
    </row>
    <row r="53" spans="1:5" s="2" customFormat="1" ht="16.5" customHeight="1" x14ac:dyDescent="0.3">
      <c r="A53" s="31" t="s">
        <v>15</v>
      </c>
      <c r="B53" s="32">
        <f>COUNT(B45:B50)</f>
        <v>0</v>
      </c>
      <c r="C53" s="33"/>
      <c r="D53" s="34"/>
      <c r="E53" s="35"/>
    </row>
    <row r="54" spans="1:5" s="2" customFormat="1" ht="15.75" customHeight="1" x14ac:dyDescent="0.3">
      <c r="A54" s="10"/>
      <c r="B54" s="10"/>
      <c r="C54" s="10"/>
      <c r="D54" s="10"/>
      <c r="E54" s="36"/>
    </row>
    <row r="55" spans="1:5" s="2" customFormat="1" ht="16.5" customHeight="1" x14ac:dyDescent="0.3">
      <c r="A55" s="11" t="s">
        <v>16</v>
      </c>
      <c r="B55" s="37" t="s">
        <v>17</v>
      </c>
      <c r="C55" s="38"/>
      <c r="D55" s="38"/>
      <c r="E55" s="39"/>
    </row>
    <row r="56" spans="1:5" ht="16.5" customHeight="1" x14ac:dyDescent="0.3">
      <c r="A56" s="11"/>
      <c r="B56" s="37" t="s">
        <v>18</v>
      </c>
      <c r="C56" s="38"/>
      <c r="D56" s="38"/>
      <c r="E56" s="39"/>
    </row>
    <row r="57" spans="1:5" ht="16.5" customHeight="1" x14ac:dyDescent="0.3">
      <c r="A57" s="11"/>
      <c r="B57" s="40" t="s">
        <v>19</v>
      </c>
      <c r="C57" s="38"/>
      <c r="D57" s="39"/>
      <c r="E57" s="38"/>
    </row>
    <row r="58" spans="1:5" ht="14.25" customHeight="1" thickBot="1" x14ac:dyDescent="0.35">
      <c r="A58" s="41"/>
      <c r="B58" s="42"/>
      <c r="D58" s="43"/>
    </row>
    <row r="59" spans="1:5" ht="15" customHeight="1" x14ac:dyDescent="0.3">
      <c r="B59" s="305" t="s">
        <v>21</v>
      </c>
      <c r="C59" s="305"/>
      <c r="D59" s="44" t="s">
        <v>22</v>
      </c>
      <c r="E59" s="44" t="s">
        <v>23</v>
      </c>
    </row>
    <row r="60" spans="1:5" ht="15" customHeight="1" x14ac:dyDescent="0.3">
      <c r="A60" s="45" t="s">
        <v>24</v>
      </c>
      <c r="B60" s="46"/>
      <c r="C60" s="46"/>
      <c r="D60" s="46"/>
      <c r="E60" s="47"/>
    </row>
    <row r="61" spans="1:5" ht="28.8" customHeight="1" x14ac:dyDescent="0.3">
      <c r="A61" s="45" t="s">
        <v>25</v>
      </c>
      <c r="B61" s="48"/>
      <c r="C61" s="48"/>
      <c r="D61" s="48"/>
      <c r="E61" s="49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70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BreakPreview" topLeftCell="A103" zoomScale="60" zoomScaleNormal="40" zoomScalePageLayoutView="46" workbookViewId="0">
      <selection activeCell="F115" sqref="F115"/>
    </sheetView>
  </sheetViews>
  <sheetFormatPr defaultColWidth="9.109375" defaultRowHeight="13.8" x14ac:dyDescent="0.3"/>
  <cols>
    <col min="1" max="1" width="55.44140625" style="2" customWidth="1"/>
    <col min="2" max="2" width="33.6640625" style="2" customWidth="1"/>
    <col min="3" max="3" width="42.33203125" style="2" customWidth="1"/>
    <col min="4" max="4" width="30.5546875" style="2" customWidth="1"/>
    <col min="5" max="5" width="39.88671875" style="2" customWidth="1"/>
    <col min="6" max="6" width="30.6640625" style="2" customWidth="1"/>
    <col min="7" max="7" width="39.88671875" style="2" customWidth="1"/>
    <col min="8" max="8" width="30" style="2" customWidth="1"/>
    <col min="9" max="9" width="30.33203125" style="2" hidden="1" customWidth="1"/>
    <col min="10" max="10" width="30.44140625" style="2" customWidth="1"/>
    <col min="11" max="11" width="21.33203125" style="2" customWidth="1"/>
    <col min="12" max="12" width="9.109375" style="2"/>
  </cols>
  <sheetData>
    <row r="1" spans="1:9" ht="18.75" customHeight="1" x14ac:dyDescent="0.3">
      <c r="A1" s="306" t="s">
        <v>33</v>
      </c>
      <c r="B1" s="306"/>
      <c r="C1" s="306"/>
      <c r="D1" s="306"/>
      <c r="E1" s="306"/>
      <c r="F1" s="306"/>
      <c r="G1" s="306"/>
      <c r="H1" s="306"/>
      <c r="I1" s="306"/>
    </row>
    <row r="2" spans="1:9" ht="18.75" customHeight="1" x14ac:dyDescent="0.3">
      <c r="A2" s="306"/>
      <c r="B2" s="306"/>
      <c r="C2" s="306"/>
      <c r="D2" s="306"/>
      <c r="E2" s="306"/>
      <c r="F2" s="306"/>
      <c r="G2" s="306"/>
      <c r="H2" s="306"/>
      <c r="I2" s="306"/>
    </row>
    <row r="3" spans="1:9" ht="18.75" customHeight="1" x14ac:dyDescent="0.3">
      <c r="A3" s="306"/>
      <c r="B3" s="306"/>
      <c r="C3" s="306"/>
      <c r="D3" s="306"/>
      <c r="E3" s="306"/>
      <c r="F3" s="306"/>
      <c r="G3" s="306"/>
      <c r="H3" s="306"/>
      <c r="I3" s="306"/>
    </row>
    <row r="4" spans="1:9" ht="18.75" customHeight="1" x14ac:dyDescent="0.3">
      <c r="A4" s="306"/>
      <c r="B4" s="306"/>
      <c r="C4" s="306"/>
      <c r="D4" s="306"/>
      <c r="E4" s="306"/>
      <c r="F4" s="306"/>
      <c r="G4" s="306"/>
      <c r="H4" s="306"/>
      <c r="I4" s="306"/>
    </row>
    <row r="5" spans="1:9" ht="18.75" customHeight="1" x14ac:dyDescent="0.3">
      <c r="A5" s="306"/>
      <c r="B5" s="306"/>
      <c r="C5" s="306"/>
      <c r="D5" s="306"/>
      <c r="E5" s="306"/>
      <c r="F5" s="306"/>
      <c r="G5" s="306"/>
      <c r="H5" s="306"/>
      <c r="I5" s="306"/>
    </row>
    <row r="6" spans="1:9" ht="18.75" customHeight="1" x14ac:dyDescent="0.3">
      <c r="A6" s="306"/>
      <c r="B6" s="306"/>
      <c r="C6" s="306"/>
      <c r="D6" s="306"/>
      <c r="E6" s="306"/>
      <c r="F6" s="306"/>
      <c r="G6" s="306"/>
      <c r="H6" s="306"/>
      <c r="I6" s="306"/>
    </row>
    <row r="7" spans="1:9" ht="18.75" customHeight="1" x14ac:dyDescent="0.3">
      <c r="A7" s="306"/>
      <c r="B7" s="306"/>
      <c r="C7" s="306"/>
      <c r="D7" s="306"/>
      <c r="E7" s="306"/>
      <c r="F7" s="306"/>
      <c r="G7" s="306"/>
      <c r="H7" s="306"/>
      <c r="I7" s="306"/>
    </row>
    <row r="8" spans="1:9" x14ac:dyDescent="0.3">
      <c r="A8" s="307" t="s">
        <v>34</v>
      </c>
      <c r="B8" s="307"/>
      <c r="C8" s="307"/>
      <c r="D8" s="307"/>
      <c r="E8" s="307"/>
      <c r="F8" s="307"/>
      <c r="G8" s="307"/>
      <c r="H8" s="307"/>
      <c r="I8" s="307"/>
    </row>
    <row r="9" spans="1:9" x14ac:dyDescent="0.3">
      <c r="A9" s="307"/>
      <c r="B9" s="307"/>
      <c r="C9" s="307"/>
      <c r="D9" s="307"/>
      <c r="E9" s="307"/>
      <c r="F9" s="307"/>
      <c r="G9" s="307"/>
      <c r="H9" s="307"/>
      <c r="I9" s="307"/>
    </row>
    <row r="10" spans="1:9" x14ac:dyDescent="0.3">
      <c r="A10" s="307"/>
      <c r="B10" s="307"/>
      <c r="C10" s="307"/>
      <c r="D10" s="307"/>
      <c r="E10" s="307"/>
      <c r="F10" s="307"/>
      <c r="G10" s="307"/>
      <c r="H10" s="307"/>
      <c r="I10" s="307"/>
    </row>
    <row r="11" spans="1:9" x14ac:dyDescent="0.3">
      <c r="A11" s="307"/>
      <c r="B11" s="307"/>
      <c r="C11" s="307"/>
      <c r="D11" s="307"/>
      <c r="E11" s="307"/>
      <c r="F11" s="307"/>
      <c r="G11" s="307"/>
      <c r="H11" s="307"/>
      <c r="I11" s="307"/>
    </row>
    <row r="12" spans="1:9" x14ac:dyDescent="0.3">
      <c r="A12" s="307"/>
      <c r="B12" s="307"/>
      <c r="C12" s="307"/>
      <c r="D12" s="307"/>
      <c r="E12" s="307"/>
      <c r="F12" s="307"/>
      <c r="G12" s="307"/>
      <c r="H12" s="307"/>
      <c r="I12" s="307"/>
    </row>
    <row r="13" spans="1:9" x14ac:dyDescent="0.3">
      <c r="A13" s="307"/>
      <c r="B13" s="307"/>
      <c r="C13" s="307"/>
      <c r="D13" s="307"/>
      <c r="E13" s="307"/>
      <c r="F13" s="307"/>
      <c r="G13" s="307"/>
      <c r="H13" s="307"/>
      <c r="I13" s="307"/>
    </row>
    <row r="14" spans="1:9" x14ac:dyDescent="0.3">
      <c r="A14" s="307"/>
      <c r="B14" s="307"/>
      <c r="C14" s="307"/>
      <c r="D14" s="307"/>
      <c r="E14" s="307"/>
      <c r="F14" s="307"/>
      <c r="G14" s="307"/>
      <c r="H14" s="307"/>
      <c r="I14" s="307"/>
    </row>
    <row r="15" spans="1:9" ht="19.5" customHeight="1" x14ac:dyDescent="0.35">
      <c r="A15" s="50"/>
    </row>
    <row r="16" spans="1:9" ht="19.5" customHeight="1" x14ac:dyDescent="0.35">
      <c r="A16" s="339" t="s">
        <v>26</v>
      </c>
      <c r="B16" s="340"/>
      <c r="C16" s="340"/>
      <c r="D16" s="340"/>
      <c r="E16" s="340"/>
      <c r="F16" s="340"/>
      <c r="G16" s="340"/>
      <c r="H16" s="341"/>
    </row>
    <row r="17" spans="1:14" ht="20.25" customHeight="1" x14ac:dyDescent="0.3">
      <c r="A17" s="342" t="s">
        <v>35</v>
      </c>
      <c r="B17" s="342"/>
      <c r="C17" s="342"/>
      <c r="D17" s="342"/>
      <c r="E17" s="342"/>
      <c r="F17" s="342"/>
      <c r="G17" s="342"/>
      <c r="H17" s="342"/>
    </row>
    <row r="18" spans="1:14" ht="26.25" customHeight="1" x14ac:dyDescent="0.5">
      <c r="A18" s="52" t="s">
        <v>27</v>
      </c>
      <c r="B18" s="338" t="s">
        <v>118</v>
      </c>
      <c r="C18" s="338"/>
      <c r="D18" s="194"/>
      <c r="E18" s="53"/>
      <c r="F18" s="54"/>
      <c r="G18" s="54"/>
      <c r="H18" s="54"/>
    </row>
    <row r="19" spans="1:14" ht="26.25" customHeight="1" x14ac:dyDescent="0.5">
      <c r="A19" s="52" t="s">
        <v>28</v>
      </c>
      <c r="B19" s="55" t="s">
        <v>133</v>
      </c>
      <c r="C19" s="200">
        <v>1</v>
      </c>
      <c r="D19" s="54"/>
      <c r="E19" s="54"/>
      <c r="F19" s="54"/>
      <c r="G19" s="54"/>
      <c r="H19" s="54"/>
    </row>
    <row r="20" spans="1:14" ht="26.25" customHeight="1" x14ac:dyDescent="0.5">
      <c r="A20" s="52" t="s">
        <v>29</v>
      </c>
      <c r="B20" s="343" t="s">
        <v>118</v>
      </c>
      <c r="C20" s="343"/>
      <c r="D20" s="54"/>
      <c r="E20" s="54"/>
      <c r="F20" s="54"/>
      <c r="G20" s="54"/>
      <c r="H20" s="54"/>
    </row>
    <row r="21" spans="1:14" ht="26.25" customHeight="1" x14ac:dyDescent="0.5">
      <c r="A21" s="52" t="s">
        <v>30</v>
      </c>
      <c r="B21" s="343" t="s">
        <v>118</v>
      </c>
      <c r="C21" s="343"/>
      <c r="D21" s="343"/>
      <c r="E21" s="343"/>
      <c r="F21" s="343"/>
      <c r="G21" s="343"/>
      <c r="H21" s="343"/>
      <c r="I21" s="56"/>
    </row>
    <row r="22" spans="1:14" ht="26.25" customHeight="1" x14ac:dyDescent="0.5">
      <c r="A22" s="52" t="s">
        <v>31</v>
      </c>
      <c r="B22" s="57">
        <v>42691</v>
      </c>
      <c r="C22" s="54"/>
      <c r="D22" s="54"/>
      <c r="E22" s="54"/>
      <c r="F22" s="54"/>
      <c r="G22" s="54"/>
      <c r="H22" s="54"/>
    </row>
    <row r="23" spans="1:14" ht="26.25" customHeight="1" x14ac:dyDescent="0.5">
      <c r="A23" s="52" t="s">
        <v>32</v>
      </c>
      <c r="B23" s="57">
        <v>42709</v>
      </c>
      <c r="C23" s="54"/>
      <c r="D23" s="54"/>
      <c r="E23" s="54"/>
      <c r="F23" s="54"/>
      <c r="G23" s="54"/>
      <c r="H23" s="54"/>
    </row>
    <row r="24" spans="1:14" ht="18" x14ac:dyDescent="0.35">
      <c r="A24" s="52"/>
      <c r="B24" s="58"/>
    </row>
    <row r="25" spans="1:14" ht="18" x14ac:dyDescent="0.35">
      <c r="A25" s="59" t="s">
        <v>1</v>
      </c>
      <c r="B25" s="58"/>
    </row>
    <row r="26" spans="1:14" ht="26.25" customHeight="1" x14ac:dyDescent="0.45">
      <c r="A26" s="60" t="s">
        <v>4</v>
      </c>
      <c r="B26" s="338" t="s">
        <v>119</v>
      </c>
      <c r="C26" s="338"/>
    </row>
    <row r="27" spans="1:14" ht="26.25" customHeight="1" x14ac:dyDescent="0.5">
      <c r="A27" s="61" t="s">
        <v>36</v>
      </c>
      <c r="B27" s="344" t="s">
        <v>132</v>
      </c>
      <c r="C27" s="344"/>
    </row>
    <row r="28" spans="1:14" ht="27" customHeight="1" x14ac:dyDescent="0.45">
      <c r="A28" s="61" t="s">
        <v>5</v>
      </c>
      <c r="B28" s="62">
        <v>99.7</v>
      </c>
    </row>
    <row r="29" spans="1:14" s="14" customFormat="1" ht="27" customHeight="1" x14ac:dyDescent="0.5">
      <c r="A29" s="61" t="s">
        <v>37</v>
      </c>
      <c r="B29" s="63">
        <v>0</v>
      </c>
      <c r="C29" s="314" t="s">
        <v>38</v>
      </c>
      <c r="D29" s="315"/>
      <c r="E29" s="315"/>
      <c r="F29" s="315"/>
      <c r="G29" s="316"/>
      <c r="I29" s="64"/>
      <c r="J29" s="64"/>
      <c r="K29" s="64"/>
      <c r="L29" s="64"/>
    </row>
    <row r="30" spans="1:14" s="14" customFormat="1" ht="19.5" customHeight="1" x14ac:dyDescent="0.35">
      <c r="A30" s="61" t="s">
        <v>39</v>
      </c>
      <c r="B30" s="65">
        <f>B28-B29</f>
        <v>99.7</v>
      </c>
      <c r="C30" s="66"/>
      <c r="D30" s="66"/>
      <c r="E30" s="66"/>
      <c r="F30" s="66"/>
      <c r="G30" s="67"/>
      <c r="I30" s="64"/>
      <c r="J30" s="64"/>
      <c r="K30" s="64"/>
      <c r="L30" s="64"/>
    </row>
    <row r="31" spans="1:14" s="14" customFormat="1" ht="27" customHeight="1" x14ac:dyDescent="0.45">
      <c r="A31" s="61" t="s">
        <v>40</v>
      </c>
      <c r="B31" s="68">
        <v>1</v>
      </c>
      <c r="C31" s="317" t="s">
        <v>41</v>
      </c>
      <c r="D31" s="318"/>
      <c r="E31" s="318"/>
      <c r="F31" s="318"/>
      <c r="G31" s="318"/>
      <c r="H31" s="319"/>
      <c r="I31" s="64"/>
      <c r="J31" s="64"/>
      <c r="K31" s="64"/>
      <c r="L31" s="64"/>
    </row>
    <row r="32" spans="1:14" s="14" customFormat="1" ht="27" customHeight="1" x14ac:dyDescent="0.45">
      <c r="A32" s="61" t="s">
        <v>42</v>
      </c>
      <c r="B32" s="68">
        <v>1</v>
      </c>
      <c r="C32" s="317" t="s">
        <v>43</v>
      </c>
      <c r="D32" s="318"/>
      <c r="E32" s="318"/>
      <c r="F32" s="318"/>
      <c r="G32" s="318"/>
      <c r="H32" s="319"/>
      <c r="I32" s="64"/>
      <c r="J32" s="64"/>
      <c r="K32" s="64"/>
      <c r="L32" s="69"/>
      <c r="M32" s="69"/>
      <c r="N32" s="70"/>
    </row>
    <row r="33" spans="1:14" s="14" customFormat="1" ht="17.25" customHeight="1" x14ac:dyDescent="0.35">
      <c r="A33" s="61"/>
      <c r="B33" s="71"/>
      <c r="C33" s="72"/>
      <c r="D33" s="72"/>
      <c r="E33" s="72"/>
      <c r="F33" s="72"/>
      <c r="G33" s="72"/>
      <c r="H33" s="72"/>
      <c r="I33" s="64"/>
      <c r="J33" s="64"/>
      <c r="K33" s="64"/>
      <c r="L33" s="69"/>
      <c r="M33" s="69"/>
      <c r="N33" s="70"/>
    </row>
    <row r="34" spans="1:14" s="14" customFormat="1" ht="18" x14ac:dyDescent="0.35">
      <c r="A34" s="61" t="s">
        <v>44</v>
      </c>
      <c r="B34" s="73">
        <f>B31/B32</f>
        <v>1</v>
      </c>
      <c r="C34" s="51" t="s">
        <v>45</v>
      </c>
      <c r="D34" s="51"/>
      <c r="E34" s="51"/>
      <c r="F34" s="51"/>
      <c r="G34" s="51"/>
      <c r="I34" s="64"/>
      <c r="J34" s="64"/>
      <c r="K34" s="64"/>
      <c r="L34" s="69"/>
      <c r="M34" s="69"/>
      <c r="N34" s="70"/>
    </row>
    <row r="35" spans="1:14" s="14" customFormat="1" ht="19.5" customHeight="1" x14ac:dyDescent="0.35">
      <c r="A35" s="61"/>
      <c r="B35" s="65"/>
      <c r="G35" s="51"/>
      <c r="I35" s="64"/>
      <c r="J35" s="64"/>
      <c r="K35" s="64"/>
      <c r="L35" s="69"/>
      <c r="M35" s="69"/>
      <c r="N35" s="70"/>
    </row>
    <row r="36" spans="1:14" s="14" customFormat="1" ht="27" customHeight="1" x14ac:dyDescent="0.45">
      <c r="A36" s="74" t="s">
        <v>46</v>
      </c>
      <c r="B36" s="75">
        <v>100</v>
      </c>
      <c r="C36" s="51"/>
      <c r="D36" s="320" t="s">
        <v>47</v>
      </c>
      <c r="E36" s="345"/>
      <c r="F36" s="320" t="s">
        <v>48</v>
      </c>
      <c r="G36" s="321"/>
      <c r="J36" s="64"/>
      <c r="K36" s="64"/>
      <c r="L36" s="69"/>
      <c r="M36" s="69"/>
      <c r="N36" s="70"/>
    </row>
    <row r="37" spans="1:14" s="14" customFormat="1" ht="27" customHeight="1" x14ac:dyDescent="0.45">
      <c r="A37" s="76" t="s">
        <v>49</v>
      </c>
      <c r="B37" s="77">
        <v>1</v>
      </c>
      <c r="C37" s="78" t="s">
        <v>50</v>
      </c>
      <c r="D37" s="79" t="s">
        <v>51</v>
      </c>
      <c r="E37" s="80" t="s">
        <v>52</v>
      </c>
      <c r="F37" s="79" t="s">
        <v>51</v>
      </c>
      <c r="G37" s="81" t="s">
        <v>52</v>
      </c>
      <c r="I37" s="82" t="s">
        <v>53</v>
      </c>
      <c r="J37" s="64"/>
      <c r="K37" s="64"/>
      <c r="L37" s="69"/>
      <c r="M37" s="69"/>
      <c r="N37" s="70"/>
    </row>
    <row r="38" spans="1:14" s="14" customFormat="1" ht="26.25" customHeight="1" x14ac:dyDescent="0.45">
      <c r="A38" s="76" t="s">
        <v>54</v>
      </c>
      <c r="B38" s="77">
        <v>1</v>
      </c>
      <c r="C38" s="83">
        <v>1</v>
      </c>
      <c r="D38" s="84">
        <v>38465033</v>
      </c>
      <c r="E38" s="85">
        <f>IF(ISBLANK(D38),"-",$D$48/$D$45*D38)</f>
        <v>36758182.128760234</v>
      </c>
      <c r="F38" s="84">
        <v>38902394</v>
      </c>
      <c r="G38" s="86">
        <f>IF(ISBLANK(F38),"-",$D$48/$F$45*F38)</f>
        <v>38005960.088056371</v>
      </c>
      <c r="I38" s="87"/>
      <c r="J38" s="64"/>
      <c r="K38" s="64"/>
      <c r="L38" s="69"/>
      <c r="M38" s="69"/>
      <c r="N38" s="70"/>
    </row>
    <row r="39" spans="1:14" s="14" customFormat="1" ht="26.25" customHeight="1" x14ac:dyDescent="0.45">
      <c r="A39" s="76" t="s">
        <v>55</v>
      </c>
      <c r="B39" s="77">
        <v>1</v>
      </c>
      <c r="C39" s="88">
        <v>2</v>
      </c>
      <c r="D39" s="89">
        <v>38926563</v>
      </c>
      <c r="E39" s="90">
        <f>IF(ISBLANK(D39),"-",$D$48/$D$45*D39)</f>
        <v>37199232.154582046</v>
      </c>
      <c r="F39" s="89">
        <v>38850743</v>
      </c>
      <c r="G39" s="91">
        <f>IF(ISBLANK(F39),"-",$D$48/$F$45*F39)</f>
        <v>37955499.290078022</v>
      </c>
      <c r="I39" s="322">
        <f>ABS((F43/D43*D42)-F42)/D42</f>
        <v>2.2732448681893766E-2</v>
      </c>
      <c r="J39" s="64"/>
      <c r="K39" s="64"/>
      <c r="L39" s="69"/>
      <c r="M39" s="69"/>
      <c r="N39" s="70"/>
    </row>
    <row r="40" spans="1:14" ht="26.25" customHeight="1" x14ac:dyDescent="0.45">
      <c r="A40" s="76" t="s">
        <v>56</v>
      </c>
      <c r="B40" s="77">
        <v>1</v>
      </c>
      <c r="C40" s="88">
        <v>3</v>
      </c>
      <c r="D40" s="89">
        <v>38992475</v>
      </c>
      <c r="E40" s="90">
        <f>IF(ISBLANK(D40),"-",$D$48/$D$45*D40)</f>
        <v>37262219.369501911</v>
      </c>
      <c r="F40" s="89">
        <v>38735492</v>
      </c>
      <c r="G40" s="91">
        <f>IF(ISBLANK(F40),"-",$D$48/$F$45*F40)</f>
        <v>37842904.036785677</v>
      </c>
      <c r="I40" s="322"/>
      <c r="L40" s="69"/>
      <c r="M40" s="69"/>
      <c r="N40" s="92"/>
    </row>
    <row r="41" spans="1:14" ht="27" customHeight="1" x14ac:dyDescent="0.45">
      <c r="A41" s="76" t="s">
        <v>57</v>
      </c>
      <c r="B41" s="77">
        <v>1</v>
      </c>
      <c r="C41" s="93">
        <v>4</v>
      </c>
      <c r="D41" s="94"/>
      <c r="E41" s="95" t="str">
        <f>IF(ISBLANK(D41),"-",$D$48/$D$45*D41)</f>
        <v>-</v>
      </c>
      <c r="F41" s="94"/>
      <c r="G41" s="96" t="str">
        <f>IF(ISBLANK(F41),"-",$D$48/$F$45*F41)</f>
        <v>-</v>
      </c>
      <c r="I41" s="97"/>
      <c r="L41" s="69"/>
      <c r="M41" s="69"/>
      <c r="N41" s="92"/>
    </row>
    <row r="42" spans="1:14" ht="27" customHeight="1" x14ac:dyDescent="0.45">
      <c r="A42" s="76" t="s">
        <v>58</v>
      </c>
      <c r="B42" s="77">
        <v>1</v>
      </c>
      <c r="C42" s="98" t="s">
        <v>59</v>
      </c>
      <c r="D42" s="99">
        <f>AVERAGE(D38:D41)</f>
        <v>38794690.333333336</v>
      </c>
      <c r="E42" s="100">
        <f>AVERAGE(E38:E41)</f>
        <v>37073211.217614733</v>
      </c>
      <c r="F42" s="99">
        <f>AVERAGE(F38:F41)</f>
        <v>38829543</v>
      </c>
      <c r="G42" s="101">
        <f>AVERAGE(G38:G41)</f>
        <v>37934787.804973356</v>
      </c>
      <c r="H42" s="102"/>
    </row>
    <row r="43" spans="1:14" ht="26.25" customHeight="1" x14ac:dyDescent="0.45">
      <c r="A43" s="76" t="s">
        <v>60</v>
      </c>
      <c r="B43" s="77">
        <v>1</v>
      </c>
      <c r="C43" s="103" t="s">
        <v>61</v>
      </c>
      <c r="D43" s="104">
        <v>25.19</v>
      </c>
      <c r="E43" s="92"/>
      <c r="F43" s="104">
        <v>24.64</v>
      </c>
      <c r="H43" s="102"/>
    </row>
    <row r="44" spans="1:14" ht="26.25" customHeight="1" x14ac:dyDescent="0.45">
      <c r="A44" s="76" t="s">
        <v>62</v>
      </c>
      <c r="B44" s="77">
        <v>1</v>
      </c>
      <c r="C44" s="105" t="s">
        <v>63</v>
      </c>
      <c r="D44" s="106">
        <f>D43*$B$34</f>
        <v>25.19</v>
      </c>
      <c r="E44" s="107"/>
      <c r="F44" s="106">
        <f>F43*$B$34</f>
        <v>24.64</v>
      </c>
      <c r="H44" s="102"/>
    </row>
    <row r="45" spans="1:14" ht="19.5" customHeight="1" x14ac:dyDescent="0.35">
      <c r="A45" s="76" t="s">
        <v>64</v>
      </c>
      <c r="B45" s="108">
        <f>(B44/B43)*(B42/B41)*(B40/B39)*(B38/B37)*B36</f>
        <v>100</v>
      </c>
      <c r="C45" s="105" t="s">
        <v>65</v>
      </c>
      <c r="D45" s="109">
        <f>D44*$B$30/100</f>
        <v>25.114430000000002</v>
      </c>
      <c r="E45" s="110"/>
      <c r="F45" s="109">
        <f>F44*$B$30/100</f>
        <v>24.566080000000003</v>
      </c>
      <c r="H45" s="102"/>
    </row>
    <row r="46" spans="1:14" ht="19.5" customHeight="1" x14ac:dyDescent="0.35">
      <c r="A46" s="308" t="s">
        <v>66</v>
      </c>
      <c r="B46" s="309"/>
      <c r="C46" s="105" t="s">
        <v>67</v>
      </c>
      <c r="D46" s="111">
        <f>D45/$B$45</f>
        <v>0.25114430000000004</v>
      </c>
      <c r="E46" s="112"/>
      <c r="F46" s="113">
        <f>F45/$B$45</f>
        <v>0.24566080000000004</v>
      </c>
      <c r="H46" s="102"/>
    </row>
    <row r="47" spans="1:14" ht="27" customHeight="1" x14ac:dyDescent="0.45">
      <c r="A47" s="310"/>
      <c r="B47" s="311"/>
      <c r="C47" s="114" t="s">
        <v>68</v>
      </c>
      <c r="D47" s="115">
        <v>0.24</v>
      </c>
      <c r="E47" s="116"/>
      <c r="F47" s="112"/>
      <c r="H47" s="102"/>
    </row>
    <row r="48" spans="1:14" ht="18" x14ac:dyDescent="0.35">
      <c r="C48" s="117" t="s">
        <v>69</v>
      </c>
      <c r="D48" s="109">
        <f>D47*$B$45</f>
        <v>24</v>
      </c>
      <c r="F48" s="118"/>
      <c r="H48" s="102"/>
    </row>
    <row r="49" spans="1:12" ht="19.5" customHeight="1" x14ac:dyDescent="0.35">
      <c r="C49" s="119" t="s">
        <v>70</v>
      </c>
      <c r="D49" s="120">
        <f>D48/B34</f>
        <v>24</v>
      </c>
      <c r="F49" s="118"/>
      <c r="H49" s="102"/>
    </row>
    <row r="50" spans="1:12" ht="18" x14ac:dyDescent="0.35">
      <c r="C50" s="74" t="s">
        <v>71</v>
      </c>
      <c r="D50" s="121">
        <f>AVERAGE(E38:E41,G38:G41)</f>
        <v>37503999.511294045</v>
      </c>
      <c r="F50" s="122"/>
      <c r="H50" s="102"/>
    </row>
    <row r="51" spans="1:12" ht="18" x14ac:dyDescent="0.35">
      <c r="C51" s="76" t="s">
        <v>72</v>
      </c>
      <c r="D51" s="123">
        <f>STDEV(E38:E41,G38:G41)/D50</f>
        <v>1.348175776008312E-2</v>
      </c>
      <c r="F51" s="122"/>
      <c r="H51" s="102"/>
    </row>
    <row r="52" spans="1:12" ht="19.5" customHeight="1" x14ac:dyDescent="0.35">
      <c r="C52" s="124" t="s">
        <v>15</v>
      </c>
      <c r="D52" s="125">
        <f>COUNT(E38:E41,G38:G41)</f>
        <v>6</v>
      </c>
      <c r="F52" s="122"/>
    </row>
    <row r="54" spans="1:12" ht="18" x14ac:dyDescent="0.35">
      <c r="A54" s="126" t="s">
        <v>1</v>
      </c>
      <c r="B54" s="127" t="s">
        <v>73</v>
      </c>
    </row>
    <row r="55" spans="1:12" ht="18" x14ac:dyDescent="0.35">
      <c r="A55" s="51" t="s">
        <v>74</v>
      </c>
      <c r="B55" s="128" t="str">
        <f>B21</f>
        <v>Efavirenz Tablets 600 mg</v>
      </c>
    </row>
    <row r="56" spans="1:12" ht="26.25" customHeight="1" x14ac:dyDescent="0.45">
      <c r="A56" s="129" t="s">
        <v>75</v>
      </c>
      <c r="B56" s="130">
        <v>600</v>
      </c>
      <c r="C56" s="51" t="str">
        <f>B20</f>
        <v>Efavirenz Tablets 600 mg</v>
      </c>
      <c r="E56" s="2">
        <f>D47*B68</f>
        <v>300</v>
      </c>
      <c r="H56" s="131"/>
    </row>
    <row r="57" spans="1:12" ht="18" x14ac:dyDescent="0.35">
      <c r="A57" s="128" t="s">
        <v>76</v>
      </c>
      <c r="B57" s="195">
        <f>Uniformity!C46</f>
        <v>1226.7760000000001</v>
      </c>
      <c r="H57" s="131"/>
    </row>
    <row r="58" spans="1:12" ht="19.5" customHeight="1" x14ac:dyDescent="0.35">
      <c r="H58" s="131"/>
    </row>
    <row r="59" spans="1:12" s="14" customFormat="1" ht="27" customHeight="1" x14ac:dyDescent="0.45">
      <c r="A59" s="74" t="s">
        <v>77</v>
      </c>
      <c r="B59" s="75">
        <v>50</v>
      </c>
      <c r="C59" s="51"/>
      <c r="D59" s="132" t="s">
        <v>78</v>
      </c>
      <c r="E59" s="133" t="s">
        <v>50</v>
      </c>
      <c r="F59" s="133" t="s">
        <v>51</v>
      </c>
      <c r="G59" s="133" t="s">
        <v>79</v>
      </c>
      <c r="H59" s="78" t="s">
        <v>80</v>
      </c>
      <c r="L59" s="64"/>
    </row>
    <row r="60" spans="1:12" s="14" customFormat="1" ht="26.25" customHeight="1" x14ac:dyDescent="0.45">
      <c r="A60" s="76" t="s">
        <v>81</v>
      </c>
      <c r="B60" s="77">
        <v>4</v>
      </c>
      <c r="C60" s="325" t="s">
        <v>82</v>
      </c>
      <c r="D60" s="328">
        <v>613.04</v>
      </c>
      <c r="E60" s="134">
        <v>1</v>
      </c>
      <c r="F60" s="135">
        <v>38723172</v>
      </c>
      <c r="G60" s="196">
        <f>IF(ISBLANK(F60),"-",(F60/$D$50*$D$47*$B$68)*($B$57/$D$60))</f>
        <v>619.85634933240635</v>
      </c>
      <c r="H60" s="211">
        <f t="shared" ref="H60:H71" si="0">IF(ISBLANK(F60),"-",(G60/$B$56)*100)</f>
        <v>103.30939155540106</v>
      </c>
      <c r="L60" s="64"/>
    </row>
    <row r="61" spans="1:12" s="14" customFormat="1" ht="26.25" customHeight="1" x14ac:dyDescent="0.45">
      <c r="A61" s="76" t="s">
        <v>83</v>
      </c>
      <c r="B61" s="77">
        <v>100</v>
      </c>
      <c r="C61" s="326"/>
      <c r="D61" s="329"/>
      <c r="E61" s="136">
        <v>2</v>
      </c>
      <c r="F61" s="89">
        <v>39087179</v>
      </c>
      <c r="G61" s="197">
        <f>IF(ISBLANK(F61),"-",(F61/$D$50*$D$47*$B$68)*($B$57/$D$60))</f>
        <v>625.6831460150604</v>
      </c>
      <c r="H61" s="212">
        <f t="shared" si="0"/>
        <v>104.28052433584341</v>
      </c>
      <c r="L61" s="64"/>
    </row>
    <row r="62" spans="1:12" s="14" customFormat="1" ht="26.25" customHeight="1" x14ac:dyDescent="0.45">
      <c r="A62" s="76" t="s">
        <v>84</v>
      </c>
      <c r="B62" s="77">
        <v>1</v>
      </c>
      <c r="C62" s="326"/>
      <c r="D62" s="329"/>
      <c r="E62" s="136">
        <v>3</v>
      </c>
      <c r="F62" s="137">
        <v>38951299</v>
      </c>
      <c r="G62" s="197">
        <f>IF(ISBLANK(F62),"-",(F62/$D$50*$D$47*$B$68)*($B$57/$D$60))</f>
        <v>623.50806385114868</v>
      </c>
      <c r="H62" s="212">
        <f t="shared" si="0"/>
        <v>103.9180106418581</v>
      </c>
      <c r="L62" s="64"/>
    </row>
    <row r="63" spans="1:12" ht="27" customHeight="1" x14ac:dyDescent="0.45">
      <c r="A63" s="76" t="s">
        <v>85</v>
      </c>
      <c r="B63" s="77">
        <v>1</v>
      </c>
      <c r="C63" s="335"/>
      <c r="D63" s="330"/>
      <c r="E63" s="138">
        <v>4</v>
      </c>
      <c r="F63" s="139"/>
      <c r="G63" s="197" t="str">
        <f>IF(ISBLANK(F63),"-",(F63/$D$50*$D$47*$B$68)*($B$57/$D$60))</f>
        <v>-</v>
      </c>
      <c r="H63" s="212" t="str">
        <f t="shared" si="0"/>
        <v>-</v>
      </c>
    </row>
    <row r="64" spans="1:12" ht="26.25" customHeight="1" x14ac:dyDescent="0.45">
      <c r="A64" s="76" t="s">
        <v>86</v>
      </c>
      <c r="B64" s="77">
        <v>1</v>
      </c>
      <c r="C64" s="325" t="s">
        <v>87</v>
      </c>
      <c r="D64" s="328">
        <v>613.6</v>
      </c>
      <c r="E64" s="134">
        <v>1</v>
      </c>
      <c r="F64" s="135">
        <v>39064132</v>
      </c>
      <c r="G64" s="196">
        <f>IF(ISBLANK(F64),"-",(F64/$D$50*$D$47*$B$68)*($B$57/$D$64))</f>
        <v>624.74353308751927</v>
      </c>
      <c r="H64" s="211">
        <f t="shared" si="0"/>
        <v>104.12392218125322</v>
      </c>
    </row>
    <row r="65" spans="1:8" ht="26.25" customHeight="1" x14ac:dyDescent="0.45">
      <c r="A65" s="76" t="s">
        <v>88</v>
      </c>
      <c r="B65" s="77">
        <v>1</v>
      </c>
      <c r="C65" s="326"/>
      <c r="D65" s="329"/>
      <c r="E65" s="136">
        <v>2</v>
      </c>
      <c r="F65" s="89">
        <v>39495874</v>
      </c>
      <c r="G65" s="197">
        <f>IF(ISBLANK(F65),"-",(F65/$D$50*$D$47*$B$68)*($B$57/$D$64))</f>
        <v>631.64828198766816</v>
      </c>
      <c r="H65" s="212">
        <f t="shared" si="0"/>
        <v>105.27471366461137</v>
      </c>
    </row>
    <row r="66" spans="1:8" ht="26.25" customHeight="1" x14ac:dyDescent="0.45">
      <c r="A66" s="76" t="s">
        <v>89</v>
      </c>
      <c r="B66" s="77">
        <v>1</v>
      </c>
      <c r="C66" s="326"/>
      <c r="D66" s="329"/>
      <c r="E66" s="136">
        <v>3</v>
      </c>
      <c r="F66" s="89">
        <v>39752809</v>
      </c>
      <c r="G66" s="197">
        <f>IF(ISBLANK(F66),"-",(F66/$D$50*$D$47*$B$68)*($B$57/$D$64))</f>
        <v>635.75738339234897</v>
      </c>
      <c r="H66" s="212">
        <f t="shared" si="0"/>
        <v>105.95956389872482</v>
      </c>
    </row>
    <row r="67" spans="1:8" ht="27" customHeight="1" x14ac:dyDescent="0.45">
      <c r="A67" s="76" t="s">
        <v>90</v>
      </c>
      <c r="B67" s="77">
        <v>1</v>
      </c>
      <c r="C67" s="335"/>
      <c r="D67" s="330"/>
      <c r="E67" s="138">
        <v>4</v>
      </c>
      <c r="F67" s="139"/>
      <c r="G67" s="210" t="str">
        <f>IF(ISBLANK(F67),"-",(F67/$D$50*$D$47*$B$68)*($B$57/$D$64))</f>
        <v>-</v>
      </c>
      <c r="H67" s="213" t="str">
        <f t="shared" si="0"/>
        <v>-</v>
      </c>
    </row>
    <row r="68" spans="1:8" ht="26.25" customHeight="1" x14ac:dyDescent="0.5">
      <c r="A68" s="76" t="s">
        <v>91</v>
      </c>
      <c r="B68" s="140">
        <f>(B67/B66)*(B65/B64)*(B63/B62)*(B61/B60)*B59</f>
        <v>1250</v>
      </c>
      <c r="C68" s="325" t="s">
        <v>92</v>
      </c>
      <c r="D68" s="328">
        <v>610.66999999999996</v>
      </c>
      <c r="E68" s="134">
        <v>1</v>
      </c>
      <c r="F68" s="135">
        <v>39185515</v>
      </c>
      <c r="G68" s="196">
        <f>IF(ISBLANK(F68),"-",(F68/$D$50*$D$47*$B$68)*($B$57/$D$68))</f>
        <v>629.69162210618776</v>
      </c>
      <c r="H68" s="212">
        <f t="shared" si="0"/>
        <v>104.94860368436463</v>
      </c>
    </row>
    <row r="69" spans="1:8" ht="27" customHeight="1" x14ac:dyDescent="0.5">
      <c r="A69" s="124" t="s">
        <v>93</v>
      </c>
      <c r="B69" s="141">
        <f>(D47*B68)/B56*B57</f>
        <v>613.38800000000003</v>
      </c>
      <c r="C69" s="326"/>
      <c r="D69" s="329"/>
      <c r="E69" s="136">
        <v>2</v>
      </c>
      <c r="F69" s="89">
        <v>39031698</v>
      </c>
      <c r="G69" s="197">
        <f>IF(ISBLANK(F69),"-",(F69/$D$50*$D$47*$B$68)*($B$57/$D$68))</f>
        <v>627.21985986859806</v>
      </c>
      <c r="H69" s="212">
        <f t="shared" si="0"/>
        <v>104.53664331143302</v>
      </c>
    </row>
    <row r="70" spans="1:8" ht="26.25" customHeight="1" x14ac:dyDescent="0.45">
      <c r="A70" s="331" t="s">
        <v>66</v>
      </c>
      <c r="B70" s="332"/>
      <c r="C70" s="326"/>
      <c r="D70" s="329"/>
      <c r="E70" s="136">
        <v>3</v>
      </c>
      <c r="F70" s="89">
        <v>39005333</v>
      </c>
      <c r="G70" s="197">
        <f>IF(ISBLANK(F70),"-",(F70/$D$50*$D$47*$B$68)*($B$57/$D$68))</f>
        <v>626.79618750862437</v>
      </c>
      <c r="H70" s="212">
        <f t="shared" si="0"/>
        <v>104.46603125143739</v>
      </c>
    </row>
    <row r="71" spans="1:8" ht="27" customHeight="1" x14ac:dyDescent="0.45">
      <c r="A71" s="333"/>
      <c r="B71" s="334"/>
      <c r="C71" s="327"/>
      <c r="D71" s="330"/>
      <c r="E71" s="138">
        <v>4</v>
      </c>
      <c r="F71" s="139"/>
      <c r="G71" s="210" t="str">
        <f>IF(ISBLANK(F71),"-",(F71/$D$50*$D$47*$B$68)*($B$57/$D$68))</f>
        <v>-</v>
      </c>
      <c r="H71" s="213" t="str">
        <f t="shared" si="0"/>
        <v>-</v>
      </c>
    </row>
    <row r="72" spans="1:8" ht="26.25" customHeight="1" x14ac:dyDescent="0.45">
      <c r="A72" s="142"/>
      <c r="B72" s="142"/>
      <c r="C72" s="142"/>
      <c r="D72" s="142"/>
      <c r="E72" s="142"/>
      <c r="F72" s="144" t="s">
        <v>59</v>
      </c>
      <c r="G72" s="199">
        <f>AVERAGE(G60:G71)</f>
        <v>627.21160301661803</v>
      </c>
      <c r="H72" s="214">
        <f>AVERAGE(H60:H71)</f>
        <v>104.53526716943634</v>
      </c>
    </row>
    <row r="73" spans="1:8" ht="26.25" customHeight="1" x14ac:dyDescent="0.45">
      <c r="C73" s="142"/>
      <c r="D73" s="142"/>
      <c r="E73" s="142"/>
      <c r="F73" s="145" t="s">
        <v>72</v>
      </c>
      <c r="G73" s="198">
        <f>STDEV(G60:G71)/G72</f>
        <v>7.4629150478562169E-3</v>
      </c>
      <c r="H73" s="198">
        <f>STDEV(H60:H71)/H72</f>
        <v>7.4629150478562091E-3</v>
      </c>
    </row>
    <row r="74" spans="1:8" ht="27" customHeight="1" x14ac:dyDescent="0.45">
      <c r="A74" s="142"/>
      <c r="B74" s="142"/>
      <c r="C74" s="143"/>
      <c r="D74" s="143"/>
      <c r="E74" s="146"/>
      <c r="F74" s="147" t="s">
        <v>15</v>
      </c>
      <c r="G74" s="148">
        <f>COUNT(G60:G71)</f>
        <v>9</v>
      </c>
      <c r="H74" s="148">
        <f>COUNT(H60:H71)</f>
        <v>9</v>
      </c>
    </row>
    <row r="76" spans="1:8" ht="26.25" customHeight="1" x14ac:dyDescent="0.45">
      <c r="A76" s="60" t="s">
        <v>94</v>
      </c>
      <c r="B76" s="149" t="s">
        <v>95</v>
      </c>
      <c r="C76" s="312" t="str">
        <f>B26</f>
        <v>Efavirenz</v>
      </c>
      <c r="D76" s="312"/>
      <c r="E76" s="150" t="s">
        <v>96</v>
      </c>
      <c r="F76" s="150"/>
      <c r="G76" s="347">
        <f>H72</f>
        <v>104.53526716943634</v>
      </c>
      <c r="H76" s="152"/>
    </row>
    <row r="77" spans="1:8" ht="18" x14ac:dyDescent="0.35">
      <c r="A77" s="59" t="s">
        <v>97</v>
      </c>
      <c r="B77" s="59" t="s">
        <v>98</v>
      </c>
    </row>
    <row r="78" spans="1:8" ht="18" x14ac:dyDescent="0.35">
      <c r="A78" s="59"/>
      <c r="B78" s="59"/>
    </row>
    <row r="79" spans="1:8" ht="26.25" customHeight="1" x14ac:dyDescent="0.45">
      <c r="A79" s="60" t="s">
        <v>4</v>
      </c>
      <c r="B79" s="346" t="str">
        <f>B26</f>
        <v>Efavirenz</v>
      </c>
      <c r="C79" s="346"/>
    </row>
    <row r="80" spans="1:8" ht="26.25" customHeight="1" x14ac:dyDescent="0.45">
      <c r="A80" s="61" t="s">
        <v>36</v>
      </c>
      <c r="B80" s="346" t="s">
        <v>132</v>
      </c>
      <c r="C80" s="346"/>
    </row>
    <row r="81" spans="1:12" ht="27" customHeight="1" x14ac:dyDescent="0.45">
      <c r="A81" s="61" t="s">
        <v>5</v>
      </c>
      <c r="B81" s="153">
        <v>99.7</v>
      </c>
    </row>
    <row r="82" spans="1:12" s="14" customFormat="1" ht="27" customHeight="1" x14ac:dyDescent="0.5">
      <c r="A82" s="61" t="s">
        <v>37</v>
      </c>
      <c r="B82" s="63">
        <v>0</v>
      </c>
      <c r="C82" s="314" t="s">
        <v>38</v>
      </c>
      <c r="D82" s="315"/>
      <c r="E82" s="315"/>
      <c r="F82" s="315"/>
      <c r="G82" s="316"/>
      <c r="I82" s="64"/>
      <c r="J82" s="64"/>
      <c r="K82" s="64"/>
      <c r="L82" s="64"/>
    </row>
    <row r="83" spans="1:12" s="14" customFormat="1" ht="19.5" customHeight="1" x14ac:dyDescent="0.35">
      <c r="A83" s="61" t="s">
        <v>39</v>
      </c>
      <c r="B83" s="65">
        <f>B81-B82</f>
        <v>99.7</v>
      </c>
      <c r="C83" s="66"/>
      <c r="D83" s="66"/>
      <c r="E83" s="66"/>
      <c r="F83" s="66"/>
      <c r="G83" s="67"/>
      <c r="I83" s="64"/>
      <c r="J83" s="64"/>
      <c r="K83" s="64"/>
      <c r="L83" s="64"/>
    </row>
    <row r="84" spans="1:12" s="14" customFormat="1" ht="27" customHeight="1" x14ac:dyDescent="0.45">
      <c r="A84" s="61" t="s">
        <v>40</v>
      </c>
      <c r="B84" s="68">
        <v>1</v>
      </c>
      <c r="C84" s="317" t="s">
        <v>99</v>
      </c>
      <c r="D84" s="318"/>
      <c r="E84" s="318"/>
      <c r="F84" s="318"/>
      <c r="G84" s="318"/>
      <c r="H84" s="319"/>
      <c r="I84" s="64"/>
      <c r="J84" s="64"/>
      <c r="K84" s="64"/>
      <c r="L84" s="64"/>
    </row>
    <row r="85" spans="1:12" s="14" customFormat="1" ht="27" customHeight="1" x14ac:dyDescent="0.45">
      <c r="A85" s="61" t="s">
        <v>42</v>
      </c>
      <c r="B85" s="68">
        <v>1</v>
      </c>
      <c r="C85" s="317" t="s">
        <v>100</v>
      </c>
      <c r="D85" s="318"/>
      <c r="E85" s="318"/>
      <c r="F85" s="318"/>
      <c r="G85" s="318"/>
      <c r="H85" s="319"/>
      <c r="I85" s="64"/>
      <c r="J85" s="64"/>
      <c r="K85" s="64"/>
      <c r="L85" s="64"/>
    </row>
    <row r="86" spans="1:12" s="14" customFormat="1" ht="18" x14ac:dyDescent="0.35">
      <c r="A86" s="61"/>
      <c r="B86" s="71"/>
      <c r="C86" s="72"/>
      <c r="D86" s="72"/>
      <c r="E86" s="72"/>
      <c r="F86" s="72"/>
      <c r="G86" s="72"/>
      <c r="H86" s="72"/>
      <c r="I86" s="64"/>
      <c r="J86" s="64"/>
      <c r="K86" s="64"/>
      <c r="L86" s="64"/>
    </row>
    <row r="87" spans="1:12" s="14" customFormat="1" ht="18" x14ac:dyDescent="0.35">
      <c r="A87" s="61" t="s">
        <v>44</v>
      </c>
      <c r="B87" s="73">
        <f>B84/B85</f>
        <v>1</v>
      </c>
      <c r="C87" s="51" t="s">
        <v>45</v>
      </c>
      <c r="D87" s="51"/>
      <c r="E87" s="51"/>
      <c r="F87" s="51"/>
      <c r="G87" s="51"/>
      <c r="I87" s="64"/>
      <c r="J87" s="64"/>
      <c r="K87" s="64"/>
      <c r="L87" s="64"/>
    </row>
    <row r="88" spans="1:12" ht="19.5" customHeight="1" x14ac:dyDescent="0.35">
      <c r="A88" s="59"/>
      <c r="B88" s="59"/>
    </row>
    <row r="89" spans="1:12" ht="27" customHeight="1" x14ac:dyDescent="0.45">
      <c r="A89" s="74" t="s">
        <v>46</v>
      </c>
      <c r="B89" s="75">
        <v>25</v>
      </c>
      <c r="D89" s="154" t="s">
        <v>47</v>
      </c>
      <c r="E89" s="155"/>
      <c r="F89" s="320" t="s">
        <v>48</v>
      </c>
      <c r="G89" s="321"/>
    </row>
    <row r="90" spans="1:12" ht="27" customHeight="1" x14ac:dyDescent="0.45">
      <c r="A90" s="76" t="s">
        <v>49</v>
      </c>
      <c r="B90" s="77">
        <v>3</v>
      </c>
      <c r="C90" s="156" t="s">
        <v>50</v>
      </c>
      <c r="D90" s="274" t="s">
        <v>51</v>
      </c>
      <c r="E90" s="80" t="s">
        <v>52</v>
      </c>
      <c r="F90" s="274" t="s">
        <v>51</v>
      </c>
      <c r="G90" s="157" t="s">
        <v>52</v>
      </c>
      <c r="I90" s="82" t="s">
        <v>53</v>
      </c>
    </row>
    <row r="91" spans="1:12" ht="26.25" customHeight="1" x14ac:dyDescent="0.45">
      <c r="A91" s="76" t="s">
        <v>54</v>
      </c>
      <c r="B91" s="77">
        <v>100</v>
      </c>
      <c r="C91" s="158">
        <v>1</v>
      </c>
      <c r="D91" s="277">
        <v>0.61</v>
      </c>
      <c r="E91" s="283">
        <f>IF(ISBLANK(D91),"-",$D$101/$D$98*D91)</f>
        <v>0.51199623976532105</v>
      </c>
      <c r="F91" s="275">
        <v>0.68300000000000005</v>
      </c>
      <c r="G91" s="286">
        <f>IF(ISBLANK(F91),"-",$D$101/$F$98*F91)</f>
        <v>0.52575223752608558</v>
      </c>
      <c r="I91" s="87"/>
    </row>
    <row r="92" spans="1:12" ht="26.25" customHeight="1" x14ac:dyDescent="0.45">
      <c r="A92" s="76" t="s">
        <v>55</v>
      </c>
      <c r="B92" s="77">
        <v>1</v>
      </c>
      <c r="C92" s="143">
        <v>2</v>
      </c>
      <c r="D92" s="278">
        <v>0.61199999999999999</v>
      </c>
      <c r="E92" s="284">
        <f>IF(ISBLANK(D92),"-",$D$101/$D$98*D92)</f>
        <v>0.5136749159612729</v>
      </c>
      <c r="F92" s="276">
        <v>0.68400000000000005</v>
      </c>
      <c r="G92" s="287">
        <f>IF(ISBLANK(F92),"-",$D$101/$F$98*F92)</f>
        <v>0.52652200654149717</v>
      </c>
      <c r="I92" s="322">
        <f>ABS((F96/D96*D95)-F95)/D95</f>
        <v>2.8008591900695202E-2</v>
      </c>
    </row>
    <row r="93" spans="1:12" ht="26.25" customHeight="1" x14ac:dyDescent="0.45">
      <c r="A93" s="76" t="s">
        <v>56</v>
      </c>
      <c r="B93" s="77">
        <v>1</v>
      </c>
      <c r="C93" s="143">
        <v>3</v>
      </c>
      <c r="D93" s="278">
        <v>0.61099999999999999</v>
      </c>
      <c r="E93" s="284">
        <f>IF(ISBLANK(D93),"-",$D$101/$D$98*D93)</f>
        <v>0.51283557786329703</v>
      </c>
      <c r="F93" s="276">
        <v>0.68300000000000005</v>
      </c>
      <c r="G93" s="287">
        <f>IF(ISBLANK(F93),"-",$D$101/$F$98*F93)</f>
        <v>0.52575223752608558</v>
      </c>
      <c r="I93" s="322"/>
    </row>
    <row r="94" spans="1:12" ht="27" customHeight="1" x14ac:dyDescent="0.45">
      <c r="A94" s="76" t="s">
        <v>57</v>
      </c>
      <c r="B94" s="77">
        <v>1</v>
      </c>
      <c r="C94" s="159">
        <v>4</v>
      </c>
      <c r="D94" s="279"/>
      <c r="E94" s="285" t="str">
        <f>IF(ISBLANK(D94),"-",$D$101/$D$98*D94)</f>
        <v>-</v>
      </c>
      <c r="F94" s="279"/>
      <c r="G94" s="288" t="str">
        <f>IF(ISBLANK(F94),"-",$D$101/$F$98*F94)</f>
        <v>-</v>
      </c>
      <c r="I94" s="97"/>
    </row>
    <row r="95" spans="1:12" ht="27" customHeight="1" x14ac:dyDescent="0.45">
      <c r="A95" s="76" t="s">
        <v>58</v>
      </c>
      <c r="B95" s="77">
        <v>1</v>
      </c>
      <c r="C95" s="160" t="s">
        <v>59</v>
      </c>
      <c r="D95" s="280">
        <f>AVERAGE(D91:D94)</f>
        <v>0.61099999999999999</v>
      </c>
      <c r="E95" s="281">
        <f>AVERAGE(E91:E94)</f>
        <v>0.51283557786329703</v>
      </c>
      <c r="F95" s="282">
        <f>AVERAGE(F91:F94)</f>
        <v>0.68333333333333324</v>
      </c>
      <c r="G95" s="289">
        <f>AVERAGE(G91:G94)</f>
        <v>0.52600882719788944</v>
      </c>
    </row>
    <row r="96" spans="1:12" ht="26.25" customHeight="1" x14ac:dyDescent="0.45">
      <c r="A96" s="76" t="s">
        <v>60</v>
      </c>
      <c r="B96" s="62">
        <v>1</v>
      </c>
      <c r="C96" s="161" t="s">
        <v>101</v>
      </c>
      <c r="D96" s="162">
        <v>11.95</v>
      </c>
      <c r="E96" s="92"/>
      <c r="F96" s="104">
        <v>13.03</v>
      </c>
    </row>
    <row r="97" spans="1:10" ht="26.25" customHeight="1" x14ac:dyDescent="0.45">
      <c r="A97" s="76" t="s">
        <v>62</v>
      </c>
      <c r="B97" s="62">
        <v>1</v>
      </c>
      <c r="C97" s="163" t="s">
        <v>102</v>
      </c>
      <c r="D97" s="164">
        <f>D96*$B$87</f>
        <v>11.95</v>
      </c>
      <c r="E97" s="107"/>
      <c r="F97" s="106">
        <f>F96*$B$87</f>
        <v>13.03</v>
      </c>
    </row>
    <row r="98" spans="1:10" ht="19.5" customHeight="1" x14ac:dyDescent="0.35">
      <c r="A98" s="76" t="s">
        <v>64</v>
      </c>
      <c r="B98" s="165">
        <f>(B97/B96)*(B95/B94)*(B93/B92)*(B91/B90)*B89</f>
        <v>833.33333333333337</v>
      </c>
      <c r="C98" s="163" t="s">
        <v>103</v>
      </c>
      <c r="D98" s="166">
        <f>D97*$B$83/100</f>
        <v>11.914149999999999</v>
      </c>
      <c r="E98" s="110"/>
      <c r="F98" s="109">
        <f>F97*$B$83/100</f>
        <v>12.99091</v>
      </c>
    </row>
    <row r="99" spans="1:10" ht="19.5" customHeight="1" x14ac:dyDescent="0.35">
      <c r="A99" s="308" t="s">
        <v>66</v>
      </c>
      <c r="B99" s="323"/>
      <c r="C99" s="163" t="s">
        <v>104</v>
      </c>
      <c r="D99" s="167">
        <f>D98/$B$98</f>
        <v>1.4296979999999999E-2</v>
      </c>
      <c r="E99" s="110"/>
      <c r="F99" s="113">
        <f>F98/$B$98</f>
        <v>1.5589091999999999E-2</v>
      </c>
      <c r="G99" s="168"/>
      <c r="H99" s="102"/>
    </row>
    <row r="100" spans="1:10" ht="19.5" customHeight="1" x14ac:dyDescent="0.35">
      <c r="A100" s="310"/>
      <c r="B100" s="324"/>
      <c r="C100" s="163" t="s">
        <v>68</v>
      </c>
      <c r="D100" s="169">
        <f>$B$56/$B$116</f>
        <v>1.2E-2</v>
      </c>
      <c r="F100" s="118"/>
      <c r="G100" s="170"/>
      <c r="H100" s="102"/>
    </row>
    <row r="101" spans="1:10" ht="18" x14ac:dyDescent="0.35">
      <c r="C101" s="163" t="s">
        <v>69</v>
      </c>
      <c r="D101" s="164">
        <f>D100*$B$98</f>
        <v>10</v>
      </c>
      <c r="F101" s="118"/>
      <c r="G101" s="168"/>
      <c r="H101" s="102"/>
    </row>
    <row r="102" spans="1:10" ht="19.5" customHeight="1" x14ac:dyDescent="0.35">
      <c r="C102" s="171" t="s">
        <v>70</v>
      </c>
      <c r="D102" s="172">
        <f>D101/B34</f>
        <v>10</v>
      </c>
      <c r="F102" s="122"/>
      <c r="G102" s="168"/>
      <c r="H102" s="102"/>
      <c r="J102" s="173"/>
    </row>
    <row r="103" spans="1:10" ht="18" x14ac:dyDescent="0.35">
      <c r="C103" s="174" t="s">
        <v>71</v>
      </c>
      <c r="D103" s="175">
        <f>AVERAGE(E91:E94,G91:G94)</f>
        <v>0.51942220253059324</v>
      </c>
      <c r="F103" s="122"/>
      <c r="G103" s="176"/>
      <c r="H103" s="102"/>
      <c r="J103" s="177"/>
    </row>
    <row r="104" spans="1:10" ht="18" x14ac:dyDescent="0.35">
      <c r="C104" s="145" t="s">
        <v>72</v>
      </c>
      <c r="D104" s="178">
        <f>STDEV(E91:E94,G91:G94)/D103</f>
        <v>1.3939036826940834E-2</v>
      </c>
      <c r="F104" s="122"/>
      <c r="G104" s="168"/>
      <c r="H104" s="102"/>
      <c r="J104" s="177"/>
    </row>
    <row r="105" spans="1:10" ht="19.5" customHeight="1" x14ac:dyDescent="0.35">
      <c r="C105" s="147" t="s">
        <v>15</v>
      </c>
      <c r="D105" s="179">
        <f>COUNT(E91:E94,G91:G94)</f>
        <v>6</v>
      </c>
      <c r="F105" s="122"/>
      <c r="G105" s="168"/>
      <c r="H105" s="102"/>
      <c r="J105" s="177"/>
    </row>
    <row r="106" spans="1:10" ht="19.5" customHeight="1" x14ac:dyDescent="0.35">
      <c r="A106" s="126"/>
      <c r="B106" s="126"/>
      <c r="C106" s="126"/>
      <c r="D106" s="126"/>
      <c r="E106" s="126"/>
    </row>
    <row r="107" spans="1:10" ht="27" customHeight="1" x14ac:dyDescent="0.45">
      <c r="A107" s="74" t="s">
        <v>105</v>
      </c>
      <c r="B107" s="75">
        <v>1000</v>
      </c>
      <c r="C107" s="215" t="s">
        <v>106</v>
      </c>
      <c r="D107" s="215" t="s">
        <v>51</v>
      </c>
      <c r="E107" s="215" t="s">
        <v>107</v>
      </c>
      <c r="F107" s="180" t="s">
        <v>108</v>
      </c>
    </row>
    <row r="108" spans="1:10" ht="26.25" customHeight="1" x14ac:dyDescent="0.45">
      <c r="A108" s="76" t="s">
        <v>109</v>
      </c>
      <c r="B108" s="77">
        <v>1</v>
      </c>
      <c r="C108" s="218">
        <v>1</v>
      </c>
      <c r="D108" s="290">
        <v>0.56899999999999995</v>
      </c>
      <c r="E108" s="293">
        <f t="shared" ref="E108:E113" si="1">IF(ISBLANK(D108),"-",D108/$D$103*$D$100*$B$116)</f>
        <v>657.26878507834283</v>
      </c>
      <c r="F108" s="219">
        <f t="shared" ref="F108:F113" si="2">IF(ISBLANK(D108), "-", (E108/$B$56)*100)</f>
        <v>109.54479751305715</v>
      </c>
    </row>
    <row r="109" spans="1:10" ht="26.25" customHeight="1" x14ac:dyDescent="0.45">
      <c r="A109" s="76" t="s">
        <v>83</v>
      </c>
      <c r="B109" s="77">
        <v>50</v>
      </c>
      <c r="C109" s="216">
        <v>2</v>
      </c>
      <c r="D109" s="291">
        <v>0.56699999999999995</v>
      </c>
      <c r="E109" s="294">
        <f t="shared" si="1"/>
        <v>654.9585257283311</v>
      </c>
      <c r="F109" s="220">
        <f t="shared" si="2"/>
        <v>109.15975428805518</v>
      </c>
    </row>
    <row r="110" spans="1:10" ht="26.25" customHeight="1" x14ac:dyDescent="0.45">
      <c r="A110" s="76" t="s">
        <v>84</v>
      </c>
      <c r="B110" s="77">
        <v>1</v>
      </c>
      <c r="C110" s="216">
        <v>3</v>
      </c>
      <c r="D110" s="291">
        <v>0.57799999999999996</v>
      </c>
      <c r="E110" s="294">
        <f t="shared" si="1"/>
        <v>667.6649521533958</v>
      </c>
      <c r="F110" s="220">
        <f t="shared" si="2"/>
        <v>111.27749202556596</v>
      </c>
    </row>
    <row r="111" spans="1:10" ht="26.25" customHeight="1" x14ac:dyDescent="0.45">
      <c r="A111" s="76" t="s">
        <v>85</v>
      </c>
      <c r="B111" s="77">
        <v>1</v>
      </c>
      <c r="C111" s="216">
        <v>4</v>
      </c>
      <c r="D111" s="291">
        <v>0.57599999999999996</v>
      </c>
      <c r="E111" s="294">
        <f t="shared" si="1"/>
        <v>665.35469280338395</v>
      </c>
      <c r="F111" s="220">
        <f t="shared" si="2"/>
        <v>110.892448800564</v>
      </c>
    </row>
    <row r="112" spans="1:10" ht="26.25" customHeight="1" x14ac:dyDescent="0.45">
      <c r="A112" s="76" t="s">
        <v>86</v>
      </c>
      <c r="B112" s="77">
        <v>1</v>
      </c>
      <c r="C112" s="216">
        <v>5</v>
      </c>
      <c r="D112" s="291">
        <v>0.58499999999999996</v>
      </c>
      <c r="E112" s="294">
        <f t="shared" si="1"/>
        <v>675.75085987843681</v>
      </c>
      <c r="F112" s="220">
        <f t="shared" si="2"/>
        <v>112.62514331307281</v>
      </c>
    </row>
    <row r="113" spans="1:10" ht="27" customHeight="1" x14ac:dyDescent="0.45">
      <c r="A113" s="76" t="s">
        <v>88</v>
      </c>
      <c r="B113" s="77">
        <v>1</v>
      </c>
      <c r="C113" s="217">
        <v>6</v>
      </c>
      <c r="D113" s="292">
        <v>0.58399999999999996</v>
      </c>
      <c r="E113" s="295">
        <f t="shared" si="1"/>
        <v>674.59573020343112</v>
      </c>
      <c r="F113" s="221">
        <f t="shared" si="2"/>
        <v>112.43262170057184</v>
      </c>
    </row>
    <row r="114" spans="1:10" ht="27" customHeight="1" x14ac:dyDescent="0.45">
      <c r="A114" s="76" t="s">
        <v>89</v>
      </c>
      <c r="B114" s="77">
        <v>1</v>
      </c>
      <c r="C114" s="181"/>
      <c r="D114" s="122"/>
      <c r="E114" s="50"/>
      <c r="F114" s="222"/>
    </row>
    <row r="115" spans="1:10" ht="26.25" customHeight="1" x14ac:dyDescent="0.45">
      <c r="A115" s="76" t="s">
        <v>90</v>
      </c>
      <c r="B115" s="77">
        <v>1</v>
      </c>
      <c r="C115" s="181"/>
      <c r="D115" s="202" t="s">
        <v>59</v>
      </c>
      <c r="E115" s="204">
        <f>AVERAGE(E108:E113)</f>
        <v>665.93225764088686</v>
      </c>
      <c r="F115" s="223">
        <f>AVERAGE(F108:F113)</f>
        <v>110.9887096068145</v>
      </c>
    </row>
    <row r="116" spans="1:10" ht="27" customHeight="1" x14ac:dyDescent="0.45">
      <c r="A116" s="76" t="s">
        <v>91</v>
      </c>
      <c r="B116" s="108">
        <f>(B115/B114)*(B113/B112)*(B111/B110)*(B109/B108)*B107</f>
        <v>50000</v>
      </c>
      <c r="C116" s="182"/>
      <c r="D116" s="203" t="s">
        <v>72</v>
      </c>
      <c r="E116" s="201">
        <f>STDEV(E108:E113)/E115</f>
        <v>1.2922519016263132E-2</v>
      </c>
      <c r="F116" s="183">
        <f>STDEV(F108:F113)/F115</f>
        <v>1.2922519016263111E-2</v>
      </c>
      <c r="I116" s="50"/>
    </row>
    <row r="117" spans="1:10" ht="27" customHeight="1" x14ac:dyDescent="0.45">
      <c r="A117" s="308" t="s">
        <v>66</v>
      </c>
      <c r="B117" s="309"/>
      <c r="C117" s="184"/>
      <c r="D117" s="147" t="s">
        <v>15</v>
      </c>
      <c r="E117" s="206">
        <f>COUNT(E108:E113)</f>
        <v>6</v>
      </c>
      <c r="F117" s="207">
        <f>COUNT(F108:F113)</f>
        <v>6</v>
      </c>
      <c r="I117" s="50"/>
      <c r="J117" s="177"/>
    </row>
    <row r="118" spans="1:10" ht="26.25" customHeight="1" x14ac:dyDescent="0.35">
      <c r="A118" s="310"/>
      <c r="B118" s="311"/>
      <c r="C118" s="50"/>
      <c r="D118" s="205"/>
      <c r="E118" s="336" t="s">
        <v>110</v>
      </c>
      <c r="F118" s="337"/>
      <c r="G118" s="50"/>
      <c r="H118" s="50"/>
      <c r="I118" s="50"/>
    </row>
    <row r="119" spans="1:10" ht="25.5" customHeight="1" x14ac:dyDescent="0.45">
      <c r="A119" s="193"/>
      <c r="B119" s="72"/>
      <c r="C119" s="50"/>
      <c r="D119" s="203" t="s">
        <v>111</v>
      </c>
      <c r="E119" s="208">
        <f>MIN(E108:E113)</f>
        <v>654.9585257283311</v>
      </c>
      <c r="F119" s="224">
        <f>MIN(F108:F113)</f>
        <v>109.15975428805518</v>
      </c>
      <c r="G119" s="50"/>
      <c r="H119" s="50"/>
      <c r="I119" s="50"/>
    </row>
    <row r="120" spans="1:10" ht="24" customHeight="1" x14ac:dyDescent="0.45">
      <c r="A120" s="193"/>
      <c r="B120" s="72"/>
      <c r="C120" s="50"/>
      <c r="D120" s="119" t="s">
        <v>112</v>
      </c>
      <c r="E120" s="209">
        <f>MAX(E108:E113)</f>
        <v>675.75085987843681</v>
      </c>
      <c r="F120" s="225">
        <f>MAX(F108:F113)</f>
        <v>112.62514331307281</v>
      </c>
      <c r="G120" s="50"/>
      <c r="H120" s="50"/>
      <c r="I120" s="50"/>
    </row>
    <row r="121" spans="1:10" ht="27" customHeight="1" x14ac:dyDescent="0.35">
      <c r="A121" s="193"/>
      <c r="B121" s="72"/>
      <c r="C121" s="50"/>
      <c r="D121" s="50"/>
      <c r="E121" s="50"/>
      <c r="F121" s="143"/>
      <c r="G121" s="50"/>
      <c r="H121" s="50"/>
      <c r="I121" s="50"/>
    </row>
    <row r="122" spans="1:10" ht="25.5" customHeight="1" x14ac:dyDescent="0.35">
      <c r="A122" s="193"/>
      <c r="B122" s="72"/>
      <c r="C122" s="50"/>
      <c r="D122" s="50"/>
      <c r="E122" s="50"/>
      <c r="F122" s="143"/>
      <c r="G122" s="50"/>
      <c r="H122" s="50"/>
      <c r="I122" s="50"/>
    </row>
    <row r="123" spans="1:10" ht="18" x14ac:dyDescent="0.35">
      <c r="A123" s="193"/>
      <c r="B123" s="72"/>
      <c r="C123" s="50"/>
      <c r="D123" s="50"/>
      <c r="E123" s="50"/>
      <c r="F123" s="143"/>
      <c r="G123" s="50"/>
      <c r="H123" s="50"/>
      <c r="I123" s="50"/>
    </row>
    <row r="124" spans="1:10" ht="45.75" customHeight="1" x14ac:dyDescent="0.85">
      <c r="A124" s="60" t="s">
        <v>94</v>
      </c>
      <c r="B124" s="149" t="s">
        <v>113</v>
      </c>
      <c r="C124" s="312" t="str">
        <f>B26</f>
        <v>Efavirenz</v>
      </c>
      <c r="D124" s="312"/>
      <c r="E124" s="150" t="s">
        <v>114</v>
      </c>
      <c r="F124" s="150"/>
      <c r="G124" s="226">
        <f>F115</f>
        <v>110.9887096068145</v>
      </c>
      <c r="H124" s="50"/>
      <c r="I124" s="50"/>
    </row>
    <row r="125" spans="1:10" ht="45.75" customHeight="1" x14ac:dyDescent="0.85">
      <c r="A125" s="60"/>
      <c r="B125" s="149" t="s">
        <v>115</v>
      </c>
      <c r="C125" s="61" t="s">
        <v>116</v>
      </c>
      <c r="D125" s="226">
        <f>MIN(F108:F113)</f>
        <v>109.15975428805518</v>
      </c>
      <c r="E125" s="160" t="s">
        <v>117</v>
      </c>
      <c r="F125" s="226">
        <f>MAX(F108:F113)</f>
        <v>112.62514331307281</v>
      </c>
      <c r="G125" s="151"/>
      <c r="H125" s="50"/>
      <c r="I125" s="50"/>
    </row>
    <row r="126" spans="1:10" ht="19.5" customHeight="1" x14ac:dyDescent="0.35">
      <c r="A126" s="185"/>
      <c r="B126" s="185"/>
      <c r="C126" s="186"/>
      <c r="D126" s="186"/>
      <c r="E126" s="186"/>
      <c r="F126" s="186"/>
      <c r="G126" s="186"/>
      <c r="H126" s="186"/>
    </row>
    <row r="127" spans="1:10" ht="18" x14ac:dyDescent="0.35">
      <c r="B127" s="313" t="s">
        <v>21</v>
      </c>
      <c r="C127" s="313"/>
      <c r="E127" s="156" t="s">
        <v>22</v>
      </c>
      <c r="F127" s="187"/>
      <c r="G127" s="313" t="s">
        <v>23</v>
      </c>
      <c r="H127" s="313"/>
    </row>
    <row r="128" spans="1:10" ht="69.900000000000006" customHeight="1" x14ac:dyDescent="0.35">
      <c r="A128" s="188" t="s">
        <v>24</v>
      </c>
      <c r="B128" s="189"/>
      <c r="C128" s="189"/>
      <c r="E128" s="189"/>
      <c r="F128" s="50"/>
      <c r="G128" s="190"/>
      <c r="H128" s="190"/>
    </row>
    <row r="129" spans="1:9" ht="69.900000000000006" customHeight="1" x14ac:dyDescent="0.35">
      <c r="A129" s="188" t="s">
        <v>25</v>
      </c>
      <c r="B129" s="191"/>
      <c r="C129" s="191"/>
      <c r="E129" s="191"/>
      <c r="F129" s="50"/>
      <c r="G129" s="192"/>
      <c r="H129" s="192"/>
    </row>
    <row r="130" spans="1:9" ht="18" x14ac:dyDescent="0.35">
      <c r="A130" s="142"/>
      <c r="B130" s="142"/>
      <c r="C130" s="143"/>
      <c r="D130" s="143"/>
      <c r="E130" s="143"/>
      <c r="F130" s="146"/>
      <c r="G130" s="143"/>
      <c r="H130" s="143"/>
      <c r="I130" s="50"/>
    </row>
    <row r="131" spans="1:9" ht="18" x14ac:dyDescent="0.35">
      <c r="A131" s="142"/>
      <c r="B131" s="142"/>
      <c r="C131" s="143"/>
      <c r="D131" s="143"/>
      <c r="E131" s="143"/>
      <c r="F131" s="146"/>
      <c r="G131" s="143"/>
      <c r="H131" s="143"/>
      <c r="I131" s="50"/>
    </row>
    <row r="132" spans="1:9" ht="18" x14ac:dyDescent="0.35">
      <c r="A132" s="142"/>
      <c r="B132" s="142"/>
      <c r="C132" s="143"/>
      <c r="D132" s="143"/>
      <c r="E132" s="143"/>
      <c r="F132" s="146"/>
      <c r="G132" s="143"/>
      <c r="H132" s="143"/>
      <c r="I132" s="50"/>
    </row>
    <row r="133" spans="1:9" ht="18" x14ac:dyDescent="0.35">
      <c r="A133" s="142"/>
      <c r="B133" s="142"/>
      <c r="C133" s="143"/>
      <c r="D133" s="143"/>
      <c r="E133" s="143"/>
      <c r="F133" s="146"/>
      <c r="G133" s="143"/>
      <c r="H133" s="143"/>
      <c r="I133" s="50"/>
    </row>
    <row r="134" spans="1:9" ht="18" x14ac:dyDescent="0.35">
      <c r="A134" s="142"/>
      <c r="B134" s="142"/>
      <c r="C134" s="143"/>
      <c r="D134" s="143"/>
      <c r="E134" s="143"/>
      <c r="F134" s="146"/>
      <c r="G134" s="143"/>
      <c r="H134" s="143"/>
      <c r="I134" s="50"/>
    </row>
    <row r="135" spans="1:9" ht="18" x14ac:dyDescent="0.35">
      <c r="A135" s="142"/>
      <c r="B135" s="142"/>
      <c r="C135" s="143"/>
      <c r="D135" s="143"/>
      <c r="E135" s="143"/>
      <c r="F135" s="146"/>
      <c r="G135" s="143"/>
      <c r="H135" s="143"/>
      <c r="I135" s="50"/>
    </row>
    <row r="136" spans="1:9" ht="18" x14ac:dyDescent="0.35">
      <c r="A136" s="142"/>
      <c r="B136" s="142"/>
      <c r="C136" s="143"/>
      <c r="D136" s="143"/>
      <c r="E136" s="143"/>
      <c r="F136" s="146"/>
      <c r="G136" s="143"/>
      <c r="H136" s="143"/>
      <c r="I136" s="50"/>
    </row>
    <row r="137" spans="1:9" ht="18" x14ac:dyDescent="0.35">
      <c r="A137" s="142"/>
      <c r="B137" s="142"/>
      <c r="C137" s="143"/>
      <c r="D137" s="143"/>
      <c r="E137" s="143"/>
      <c r="F137" s="146"/>
      <c r="G137" s="143"/>
      <c r="H137" s="143"/>
      <c r="I137" s="50"/>
    </row>
    <row r="138" spans="1:9" ht="18" x14ac:dyDescent="0.35">
      <c r="A138" s="142"/>
      <c r="B138" s="142"/>
      <c r="C138" s="143"/>
      <c r="D138" s="143"/>
      <c r="E138" s="143"/>
      <c r="F138" s="146"/>
      <c r="G138" s="143"/>
      <c r="H138" s="143"/>
      <c r="I138" s="50"/>
    </row>
    <row r="250" spans="1:1" x14ac:dyDescent="0.3">
      <c r="A250" s="2">
        <v>0</v>
      </c>
    </row>
  </sheetData>
  <sheetProtection formatCells="0" formatColumns="0"/>
  <mergeCells count="37"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4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Uniformity</vt:lpstr>
      <vt:lpstr>SST</vt:lpstr>
      <vt:lpstr>Efavirenz</vt:lpstr>
      <vt:lpstr>SST!Print_Area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Nicholas Njuguna</cp:lastModifiedBy>
  <cp:lastPrinted>2017-03-23T08:19:51Z</cp:lastPrinted>
  <dcterms:created xsi:type="dcterms:W3CDTF">2005-07-05T10:19:27Z</dcterms:created>
  <dcterms:modified xsi:type="dcterms:W3CDTF">2017-03-23T08:44:56Z</dcterms:modified>
</cp:coreProperties>
</file>