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" sheetId="16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D49" i="16" l="1"/>
  <c r="C49" i="16"/>
  <c r="C46" i="16"/>
  <c r="D50" i="16" s="1"/>
  <c r="C45" i="16"/>
  <c r="D43" i="16"/>
  <c r="D41" i="16"/>
  <c r="D40" i="16"/>
  <c r="D39" i="16"/>
  <c r="D37" i="16"/>
  <c r="D36" i="16"/>
  <c r="D35" i="16"/>
  <c r="D33" i="16"/>
  <c r="D32" i="16"/>
  <c r="D31" i="16"/>
  <c r="D29" i="16"/>
  <c r="D28" i="16"/>
  <c r="D27" i="16"/>
  <c r="D25" i="16"/>
  <c r="D24" i="16"/>
  <c r="C19" i="16"/>
  <c r="C50" i="16" l="1"/>
  <c r="D26" i="16"/>
  <c r="D30" i="16"/>
  <c r="D34" i="16"/>
  <c r="D38" i="16"/>
  <c r="D42" i="16"/>
  <c r="B49" i="16"/>
  <c r="B19" i="14"/>
  <c r="F96" i="14" l="1"/>
  <c r="D96" i="14"/>
  <c r="B21" i="10" l="1"/>
  <c r="B20" i="10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<sst xmlns="http://schemas.openxmlformats.org/spreadsheetml/2006/main" count="230" uniqueCount="130">
  <si>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</si>
  <si>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</si>
  <si>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</si>
  <si>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</si>
  <si>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</si>
  <si>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</si>
  <si>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</si>
  <si>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</si>
  <si>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</si>
  <si>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</si>
  <si>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</si>
  <si>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</si>
  <si>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</si>
  <si>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</si>
  <si>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</si>
  <si>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</si>
  <si>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</si>
  <si>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</si>
  <si>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</si>
  <si>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</si>
  <si>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</si>
  <si>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</si>
  <si>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</si>
  <si>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</si>
  <si>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</si>
  <si>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</si>
  <si>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</si>
  <si>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</si>
  <si>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</si>
  <si>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</si>
  <si>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</si>
  <si>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</si>
  <si>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</si>
  <si>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</si>
  <si>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</si>
  <si>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</si>
  <si>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</si>
  <si>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</si>
  <si>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</si>
  <si>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</si>
  <si>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</si>
  <si>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</si>
  <si>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</si>
  <si>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</si>
  <si>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</si>
  <si>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</si>
  <si>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</si>
  <si>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</si>
  <si>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</si>
  <si>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</si>
  <si>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</si>
  <si>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</si>
  <si>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</si>
  <si>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</si>
  <si>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</si>
  <si>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</si>
  <si>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</si>
  <si>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</si>
  <si>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</si>
  <si>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</si>
  <si>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</si>
  <si>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</si>
  <si>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</si>
  <si>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</si>
  <si>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</si>
  <si>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</si>
  <si>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</si>
  <si>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</si>
  <si>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</si>
  <si>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</si>
  <si>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</si>
  <si>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</si>
  <si>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</si>
  <si>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</si>
  <si>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</si>
  <si>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</si>
  <si>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</si>
  <si>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</si>
  <si>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</si>
  <si>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</si>
  <si>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</si>
  <si>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</si>
  <si>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</si>
  <si>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</si>
  <si>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</si>
  <si>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</si>
  <si>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</si>
  <si>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</si>
  <si>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</si>
  <si>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</si>
  <si>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</si>
  <si>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</si>
  <si>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</si>
  <si>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</si>
  <si>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</si>
  <si>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</si>
  <si>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</si>
  <si>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</si>
  <si>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</si>
  <si>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</si>
  <si>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</si>
  <si>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</si>
  <si>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</si>
  <si>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</si>
  <si>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</si>
  <si>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</si>
  <si>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</si>
  <si>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</si>
  <si>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</si>
  <si>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</si>
  <si>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</si>
  <si>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</si>
  <si>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</si>
  <si>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</si>
  <si>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</si>
  <si>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</si>
  <si>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</si>
  <si>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</si>
  <si>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</si>
  <si>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</si>
  <si>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</si>
  <si>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</si>
  <si>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</si>
  <si>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</si>
  <si>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</si>
  <si>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600MG TABLETS</t>
  </si>
  <si>
    <t>NDQD2016061004</t>
  </si>
  <si>
    <t>EFAVIRENZ</t>
  </si>
  <si>
    <t>Each film-coated tablet contains Efavirenz 600mg.</t>
  </si>
  <si>
    <t>2016-06-10 11:04:59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</si>
</sst>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1232.6099999999999</v>
      </c>
      <c r="D24" s="270">
        <f t="shared" ref="D24:D43" si="0">(C24-$C$46)/$C$46</f>
        <v>4.0500538432337151E-3</v>
      </c>
      <c r="E24" s="271"/>
    </row>
    <row r="25" spans="1:5" ht="15.75" customHeight="1" x14ac:dyDescent="0.3">
      <c r="C25" s="269">
        <v>1225.4100000000001</v>
      </c>
      <c r="D25" s="272">
        <f t="shared" si="0"/>
        <v>-1.814867249140272E-3</v>
      </c>
      <c r="E25" s="271"/>
    </row>
    <row r="26" spans="1:5" ht="15.75" customHeight="1" x14ac:dyDescent="0.3">
      <c r="C26" s="269">
        <v>1215.3399999999999</v>
      </c>
      <c r="D26" s="272">
        <f t="shared" si="0"/>
        <v>-1.0017611054724786E-2</v>
      </c>
      <c r="E26" s="271"/>
    </row>
    <row r="27" spans="1:5" ht="15.75" customHeight="1" x14ac:dyDescent="0.3">
      <c r="C27" s="269">
        <v>1240.21</v>
      </c>
      <c r="D27" s="272">
        <f t="shared" si="0"/>
        <v>1.0240803885184302E-2</v>
      </c>
      <c r="E27" s="271"/>
    </row>
    <row r="28" spans="1:5" ht="15.75" customHeight="1" x14ac:dyDescent="0.3">
      <c r="C28" s="269">
        <v>1215.97</v>
      </c>
      <c r="D28" s="272">
        <f t="shared" si="0"/>
        <v>-9.5044304591419618E-3</v>
      </c>
      <c r="E28" s="271"/>
    </row>
    <row r="29" spans="1:5" ht="15.75" customHeight="1" x14ac:dyDescent="0.3">
      <c r="C29" s="269">
        <v>1231.6500000000001</v>
      </c>
      <c r="D29" s="272">
        <f t="shared" si="0"/>
        <v>3.2680643642506529E-3</v>
      </c>
      <c r="E29" s="271"/>
    </row>
    <row r="30" spans="1:5" ht="15.75" customHeight="1" x14ac:dyDescent="0.3">
      <c r="C30" s="269">
        <v>1235.3900000000001</v>
      </c>
      <c r="D30" s="272">
        <f t="shared" si="0"/>
        <v>6.3145650427894476E-3</v>
      </c>
      <c r="E30" s="271"/>
    </row>
    <row r="31" spans="1:5" ht="15.75" customHeight="1" x14ac:dyDescent="0.3">
      <c r="C31" s="269">
        <v>1222.54</v>
      </c>
      <c r="D31" s="272">
        <f t="shared" si="0"/>
        <v>-4.1526899623506143E-3</v>
      </c>
      <c r="E31" s="271"/>
    </row>
    <row r="32" spans="1:5" ht="15.75" customHeight="1" x14ac:dyDescent="0.3">
      <c r="C32" s="269">
        <v>1220.4100000000001</v>
      </c>
      <c r="D32" s="272">
        <f t="shared" si="0"/>
        <v>-5.8877291188445327E-3</v>
      </c>
      <c r="E32" s="271"/>
    </row>
    <row r="33" spans="1:7" ht="15.75" customHeight="1" x14ac:dyDescent="0.3">
      <c r="C33" s="269">
        <v>1227.8499999999999</v>
      </c>
      <c r="D33" s="272">
        <f t="shared" si="0"/>
        <v>1.7268934327526657E-4</v>
      </c>
      <c r="E33" s="271"/>
    </row>
    <row r="34" spans="1:7" ht="15.75" customHeight="1" x14ac:dyDescent="0.3">
      <c r="C34" s="269">
        <v>1229.3900000000001</v>
      </c>
      <c r="D34" s="272">
        <f t="shared" si="0"/>
        <v>1.4271307991443345E-3</v>
      </c>
      <c r="E34" s="271"/>
    </row>
    <row r="35" spans="1:7" ht="15.75" customHeight="1" x14ac:dyDescent="0.3">
      <c r="C35" s="269">
        <v>1232.45</v>
      </c>
      <c r="D35" s="272">
        <f t="shared" si="0"/>
        <v>3.9197222634032979E-3</v>
      </c>
      <c r="E35" s="271"/>
    </row>
    <row r="36" spans="1:7" ht="15.75" customHeight="1" x14ac:dyDescent="0.3">
      <c r="C36" s="269">
        <v>1234.94</v>
      </c>
      <c r="D36" s="272">
        <f t="shared" si="0"/>
        <v>5.9480074745160271E-3</v>
      </c>
      <c r="E36" s="271"/>
    </row>
    <row r="37" spans="1:7" ht="15.75" customHeight="1" x14ac:dyDescent="0.3">
      <c r="C37" s="269">
        <v>1231.99</v>
      </c>
      <c r="D37" s="272">
        <f t="shared" si="0"/>
        <v>3.5450189713904759E-3</v>
      </c>
      <c r="E37" s="271"/>
    </row>
    <row r="38" spans="1:7" ht="15.75" customHeight="1" x14ac:dyDescent="0.3">
      <c r="C38" s="269">
        <v>1239.47</v>
      </c>
      <c r="D38" s="272">
        <f t="shared" si="0"/>
        <v>9.6380203284680659E-3</v>
      </c>
      <c r="E38" s="271"/>
    </row>
    <row r="39" spans="1:7" ht="15.75" customHeight="1" x14ac:dyDescent="0.3">
      <c r="C39" s="269">
        <v>1225.1199999999999</v>
      </c>
      <c r="D39" s="272">
        <f t="shared" si="0"/>
        <v>-2.0510932375832746E-3</v>
      </c>
      <c r="E39" s="271"/>
    </row>
    <row r="40" spans="1:7" ht="15.75" customHeight="1" x14ac:dyDescent="0.3">
      <c r="C40" s="269">
        <v>1223.8</v>
      </c>
      <c r="D40" s="272">
        <f t="shared" si="0"/>
        <v>-3.1263287711851477E-3</v>
      </c>
      <c r="E40" s="271"/>
    </row>
    <row r="41" spans="1:7" ht="15.75" customHeight="1" x14ac:dyDescent="0.3">
      <c r="C41" s="269">
        <v>1221.49</v>
      </c>
      <c r="D41" s="272">
        <f t="shared" si="0"/>
        <v>-5.0079909549884715E-3</v>
      </c>
      <c r="E41" s="271"/>
    </row>
    <row r="42" spans="1:7" ht="15.75" customHeight="1" x14ac:dyDescent="0.3">
      <c r="C42" s="269">
        <v>1221.75</v>
      </c>
      <c r="D42" s="272">
        <f t="shared" si="0"/>
        <v>-4.7962021377638579E-3</v>
      </c>
      <c r="E42" s="271"/>
    </row>
    <row r="43" spans="1:7" ht="16.5" customHeight="1" thickBot="1" x14ac:dyDescent="0.35">
      <c r="C43" s="273">
        <v>1224.98</v>
      </c>
      <c r="D43" s="274">
        <f t="shared" si="0"/>
        <v>-2.1651333699348901E-3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24552.760000000002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1227.6380000000001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1227.6380000000001</v>
      </c>
      <c r="C49" s="287">
        <f>-IF(C46&lt;=80,10%,IF(C46&lt;250,7.5%,5%))</f>
        <v>-0.05</v>
      </c>
      <c r="D49" s="288">
        <f>IF(C46&lt;=80,C46*0.9,IF(C46&lt;250,C46*0.925,C46*0.95))</f>
        <v>1166.2561000000001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1289.0199000000002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D39" sqref="D3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/>
      <c r="C41" s="38"/>
      <c r="D41" s="38"/>
      <c r="E41" s="38"/>
    </row>
    <row r="42" spans="1:5" ht="16.5" customHeight="1" x14ac:dyDescent="0.3">
      <c r="A42" s="3" t="s">
        <v>7</v>
      </c>
      <c r="B42" s="6"/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1227.6379999999999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1225.28</v>
      </c>
      <c r="E60" s="111">
        <v>1</v>
      </c>
      <c r="F60" s="112">
        <v>93061677</v>
      </c>
      <c r="G60" s="186">
        <f>IF(ISBLANK(F60),"-",(F60/$D$50*$D$47*$B$68)*($B$57/$D$60))</f>
        <v>610.49918343921661</v>
      </c>
      <c r="H60" s="113">
        <f t="shared" ref="H60:H71" si="0">IF(ISBLANK(F60),"-",G60/$B$56)</f>
        <v>1.0174986390653611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91549077</v>
      </c>
      <c r="G61" s="187">
        <f>IF(ISBLANK(F61),"-",(F61/$D$50*$D$47*$B$68)*($B$57/$D$60))</f>
        <v>600.57629042203894</v>
      </c>
      <c r="H61" s="115">
        <f t="shared" si="0"/>
        <v>1.0009604840367317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91956034</v>
      </c>
      <c r="G62" s="187">
        <f>IF(ISBLANK(F62),"-",(F62/$D$50*$D$47*$B$68)*($B$57/$D$60))</f>
        <v>603.24599211025236</v>
      </c>
      <c r="H62" s="115">
        <f t="shared" si="0"/>
        <v>1.0054099868504205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1227.1600000000001</v>
      </c>
      <c r="E64" s="111">
        <v>1</v>
      </c>
      <c r="F64" s="112">
        <v>89566981</v>
      </c>
      <c r="G64" s="188">
        <f>IF(ISBLANK(F64),"-",(F64/$D$50*$D$47*$B$68)*($B$57/$D$64))</f>
        <v>586.67327194893198</v>
      </c>
      <c r="H64" s="119">
        <f t="shared" si="0"/>
        <v>0.97778878658155333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>
        <v>89405488</v>
      </c>
      <c r="G65" s="189">
        <f>IF(ISBLANK(F65),"-",(F65/$D$50*$D$47*$B$68)*($B$57/$D$64))</f>
        <v>585.61547558637699</v>
      </c>
      <c r="H65" s="120">
        <f t="shared" si="0"/>
        <v>0.97602579264396161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>
        <v>89905099</v>
      </c>
      <c r="G66" s="189">
        <f>IF(ISBLANK(F66),"-",(F66/$D$50*$D$47*$B$68)*($B$57/$D$64))</f>
        <v>588.88798088687008</v>
      </c>
      <c r="H66" s="120">
        <f t="shared" si="0"/>
        <v>0.98147996814478344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1221.8499999999999</v>
      </c>
      <c r="E68" s="111">
        <v>1</v>
      </c>
      <c r="F68" s="112"/>
      <c r="G68" s="188" t="str">
        <f>IF(ISBLANK(F68),"-",(F68/$D$50*$D$47*$B$68)*($B$57/$D$68))</f>
        <v>-</v>
      </c>
      <c r="H68" s="115" t="str">
        <f t="shared" si="0"/>
        <v>-</v>
      </c>
    </row>
    <row r="69" spans="1:8" ht="27" customHeight="1" thickBot="1" x14ac:dyDescent="0.45">
      <c r="A69" s="103" t="s">
        <v>100</v>
      </c>
      <c r="B69" s="123">
        <f>(D47*B68)/B56*B57</f>
        <v>1091.2337777777777</v>
      </c>
      <c r="C69" s="235"/>
      <c r="D69" s="238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/>
      <c r="G70" s="189" t="str">
        <f>IF(ISBLANK(F70),"-",(F70/$D$50*$D$47*$B$68)*($B$57/$D$68))</f>
        <v>-</v>
      </c>
      <c r="H70" s="115" t="str">
        <f t="shared" si="0"/>
        <v>-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595.91636573228118</v>
      </c>
      <c r="H72" s="126">
        <f>AVERAGE(H60:H71)</f>
        <v>0.99319394288713525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1.7261288216774268E-2</v>
      </c>
      <c r="H73" s="191">
        <f>STDEV(H60:H71)/H72</f>
        <v>1.7261288216774286E-2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6</v>
      </c>
      <c r="H74" s="130">
        <f>COUNT(H60:H71)</f>
        <v>6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0.99319394288713525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12194254</v>
      </c>
      <c r="E108" s="192">
        <f t="shared" ref="E108:E113" si="1">IF(ISBLANK(D108),"-",D108/$D$103*$D$100*$B$116)</f>
        <v>576.07278648530178</v>
      </c>
      <c r="F108" s="164">
        <f t="shared" ref="F108:F113" si="2">IF(ISBLANK(D108), "-", E108/$B$56)</f>
        <v>0.96012131080883634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12368515</v>
      </c>
      <c r="E109" s="193">
        <f t="shared" si="1"/>
        <v>584.30510802343895</v>
      </c>
      <c r="F109" s="165">
        <f t="shared" si="2"/>
        <v>0.9738418467057316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12510197</v>
      </c>
      <c r="E110" s="193">
        <f t="shared" si="1"/>
        <v>590.99835424701359</v>
      </c>
      <c r="F110" s="165">
        <f t="shared" si="2"/>
        <v>0.98499725707835595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12622717</v>
      </c>
      <c r="E111" s="193">
        <f t="shared" si="1"/>
        <v>596.31394878320464</v>
      </c>
      <c r="F111" s="165">
        <f t="shared" si="2"/>
        <v>0.99385658130534105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12639382</v>
      </c>
      <c r="E112" s="193">
        <f t="shared" si="1"/>
        <v>597.10122556018314</v>
      </c>
      <c r="F112" s="165">
        <f t="shared" si="2"/>
        <v>0.99516870926697187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12760073</v>
      </c>
      <c r="E113" s="194">
        <f t="shared" si="1"/>
        <v>602.80282900994723</v>
      </c>
      <c r="F113" s="168">
        <f t="shared" si="2"/>
        <v>1.0046713816832453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591.26570868484816</v>
      </c>
      <c r="F115" s="171">
        <f>AVERAGE(F108:F113)</f>
        <v>0.98544284780808022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1.6432303736699159E-2</v>
      </c>
      <c r="F116" s="173">
        <f>STDEV(F108:F113)/F115</f>
        <v>1.6432303736699121E-2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0.98544284780808022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Efa SST</vt:lpstr>
      <vt:lpstr>Efa</vt:lpstr>
      <vt:lpstr>Efa!Print_Area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2016-07-06T06:55:30Z</cp:lastPrinted>
  <dcterms:created xsi:type="dcterms:W3CDTF">2005-07-05T10:19:27Z</dcterms:created>
  <dcterms:modified xsi:type="dcterms:W3CDTF">2016-07-06T06:58:38Z</dcterms:modified>
</cp:coreProperties>
</file>