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3TC" sheetId="1" r:id="rId1"/>
    <sheet name="SST TDF" sheetId="5" r:id="rId2"/>
    <sheet name="Uniformity" sheetId="6" r:id="rId3"/>
    <sheet name="3TC" sheetId="3" r:id="rId4"/>
    <sheet name="TDF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F51" i="5" l="1"/>
  <c r="F30" i="5"/>
  <c r="B51" i="5" l="1"/>
  <c r="B30" i="5"/>
  <c r="C46" i="6" l="1"/>
  <c r="D50" i="6" s="1"/>
  <c r="C45" i="6"/>
  <c r="C19" i="6"/>
  <c r="D24" i="6" l="1"/>
  <c r="D28" i="6"/>
  <c r="D32" i="6"/>
  <c r="D36" i="6"/>
  <c r="D40" i="6"/>
  <c r="D49" i="6"/>
  <c r="D29" i="6"/>
  <c r="D37" i="6"/>
  <c r="D27" i="6"/>
  <c r="D31" i="6"/>
  <c r="D35" i="6"/>
  <c r="D39" i="6"/>
  <c r="D43" i="6"/>
  <c r="C49" i="6"/>
  <c r="C50" i="6"/>
  <c r="D25" i="6"/>
  <c r="D33" i="6"/>
  <c r="D41" i="6"/>
  <c r="D26" i="6"/>
  <c r="D30" i="6"/>
  <c r="D34" i="6"/>
  <c r="D38" i="6"/>
  <c r="D42" i="6"/>
  <c r="B49" i="6"/>
  <c r="B53" i="5"/>
  <c r="E51" i="5"/>
  <c r="D51" i="5"/>
  <c r="C51" i="5"/>
  <c r="B52" i="5"/>
  <c r="B32" i="5"/>
  <c r="E30" i="5"/>
  <c r="D30" i="5"/>
  <c r="C30" i="5"/>
  <c r="B31" i="5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<sst xmlns="http://schemas.openxmlformats.org/spreadsheetml/2006/main" count="440" uniqueCount="135">
  <si>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</si>
  <si>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</si>
  <si>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</si>
  <si>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</si>
  <si>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</si>
  <si>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</si>
  <si>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</si>
  <si>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</si>
  <si>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</si>
  <si>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</si>
  <si>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</si>
  <si>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</si>
  <si>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</si>
  <si>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</si>
  <si>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</si>
  <si>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</si>
  <si>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</si>
  <si>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</si>
  <si>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</si>
  <si>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</si>
  <si>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</si>
  <si>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</si>
  <si>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</si>
  <si>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</si>
  <si>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</si>
  <si>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</si>
  <si>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</si>
  <si>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</si>
  <si>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</si>
  <si>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</si>
  <si>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</si>
  <si>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</si>
  <si>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</si>
  <si>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</si>
  <si>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</si>
  <si>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</si>
  <si>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</si>
  <si>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</si>
  <si>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</si>
  <si>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</si>
  <si>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</si>
  <si>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</si>
  <si>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</si>
  <si>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</si>
  <si>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</si>
  <si>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</si>
  <si>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</si>
  <si>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</si>
  <si>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</si>
  <si>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</si>
  <si>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</si>
  <si>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</si>
  <si>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</si>
  <si>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</si>
  <si>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</si>
  <si>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</si>
  <si>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</si>
  <si>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</si>
  <si>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</si>
  <si>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</si>
  <si>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</si>
  <si>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</si>
  <si>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</si>
  <si>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</si>
  <si>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</si>
  <si>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</si>
  <si>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</si>
  <si>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</si>
  <si>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</si>
  <si>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</si>
  <si>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</si>
  <si>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</si>
  <si>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</si>
  <si>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</si>
  <si>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</si>
  <si>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</si>
  <si>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</si>
  <si>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</si>
  <si>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</si>
  <si>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</si>
  <si>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</si>
  <si>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</si>
  <si>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</si>
  <si>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</si>
  <si>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</si>
  <si>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</si>
  <si>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</si>
  <si>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</si>
  <si>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</si>
  <si>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</si>
  <si>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</si>
  <si>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</si>
  <si>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</si>
  <si>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</si>
  <si>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</si>
  <si>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</si>
  <si>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</si>
  <si>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</si>
  <si>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</si>
  <si>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</si>
  <si>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</si>
  <si>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</si>
  <si>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</si>
  <si>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</si>
  <si>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</si>
  <si>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</si>
  <si>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</si>
  <si>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</si>
  <si>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</si>
  <si>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</si>
  <si>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</si>
  <si>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</si>
  <si>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</si>
  <si>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</si>
  <si>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</si>
  <si>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</si>
  <si>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</si>
  <si>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</si>
  <si>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</si>
  <si>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</si>
  <si>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</si>
  <si>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</si>
  <si>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</si>
  <si>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</si>
  <si>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</si>
  <si>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</si>
  <si>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</si>
  <si>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</si>
  <si>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NDQD2016061010</t>
  </si>
  <si>
    <t>LAMIVUDINE 300MG AND TENOFOVIR DISOPROXIL FUMARATE 300MG TABLETS</t>
  </si>
  <si>
    <t>Lamivudine and Tenofovir Disoproxil Fumarate</t>
  </si>
  <si>
    <t>Each tablet contains Lamivudine 300mg and Tenofovir Disoproxil Fumarate 300mg</t>
  </si>
  <si>
    <t>2016-06-10 11:46:37</t>
  </si>
  <si>
    <t>T enofovir Disoproxil Fumarate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</si>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</sst>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1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10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4" fillId="2" borderId="0" xfId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5" fillId="2" borderId="0" xfId="0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29" sqref="B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128</v>
      </c>
      <c r="D17" s="9"/>
      <c r="E17" s="10"/>
    </row>
    <row r="18" spans="1:6" ht="16.5" customHeight="1" x14ac:dyDescent="0.3">
      <c r="A18" s="11" t="s">
        <v>4</v>
      </c>
      <c r="B18" s="12" t="s">
        <v>123</v>
      </c>
      <c r="C18" s="10"/>
      <c r="D18" s="10"/>
      <c r="E18" s="10"/>
    </row>
    <row r="19" spans="1:6" ht="16.5" customHeight="1" x14ac:dyDescent="0.3">
      <c r="A19" s="11" t="s">
        <v>5</v>
      </c>
      <c r="B19" s="12">
        <v>100.4</v>
      </c>
      <c r="C19" s="10"/>
      <c r="D19" s="10"/>
      <c r="E19" s="10"/>
    </row>
    <row r="20" spans="1:6" ht="16.5" customHeight="1" x14ac:dyDescent="0.3">
      <c r="A20" s="7" t="s">
        <v>6</v>
      </c>
      <c r="B20" s="12">
        <v>20.59</v>
      </c>
      <c r="C20" s="10"/>
      <c r="D20" s="10"/>
      <c r="E20" s="10"/>
    </row>
    <row r="21" spans="1:6" ht="16.5" customHeight="1" x14ac:dyDescent="0.3">
      <c r="A21" s="7" t="s">
        <v>7</v>
      </c>
      <c r="B21" s="13">
        <v>0.1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57316657</v>
      </c>
      <c r="C24" s="18">
        <v>6851.43</v>
      </c>
      <c r="D24" s="19">
        <v>1.28</v>
      </c>
      <c r="E24" s="20">
        <v>2.98</v>
      </c>
    </row>
    <row r="25" spans="1:6" ht="16.5" customHeight="1" x14ac:dyDescent="0.3">
      <c r="A25" s="17">
        <v>2</v>
      </c>
      <c r="B25" s="18">
        <v>57592703</v>
      </c>
      <c r="C25" s="18">
        <v>6852.52</v>
      </c>
      <c r="D25" s="19">
        <v>1.3</v>
      </c>
      <c r="E25" s="19">
        <v>2.98</v>
      </c>
    </row>
    <row r="26" spans="1:6" ht="16.5" customHeight="1" x14ac:dyDescent="0.3">
      <c r="A26" s="17">
        <v>3</v>
      </c>
      <c r="B26" s="18">
        <v>57461813</v>
      </c>
      <c r="C26" s="18">
        <v>6836.82</v>
      </c>
      <c r="D26" s="19">
        <v>1.3</v>
      </c>
      <c r="E26" s="19">
        <v>2.98</v>
      </c>
    </row>
    <row r="27" spans="1:6" ht="16.5" customHeight="1" x14ac:dyDescent="0.3">
      <c r="A27" s="17">
        <v>4</v>
      </c>
      <c r="B27" s="18">
        <v>57444491</v>
      </c>
      <c r="C27" s="18">
        <v>6840.24</v>
      </c>
      <c r="D27" s="19">
        <v>1.28</v>
      </c>
      <c r="E27" s="19">
        <v>2.98</v>
      </c>
    </row>
    <row r="28" spans="1:6" ht="16.5" customHeight="1" x14ac:dyDescent="0.3">
      <c r="A28" s="17">
        <v>5</v>
      </c>
      <c r="B28" s="18">
        <v>57576504</v>
      </c>
      <c r="C28" s="18">
        <v>6781.34</v>
      </c>
      <c r="D28" s="19">
        <v>1.27</v>
      </c>
      <c r="E28" s="19">
        <v>2.98</v>
      </c>
    </row>
    <row r="29" spans="1:6" ht="16.5" customHeight="1" x14ac:dyDescent="0.3">
      <c r="A29" s="17">
        <v>6</v>
      </c>
      <c r="B29" s="21">
        <v>57520003</v>
      </c>
      <c r="C29" s="21">
        <v>6794.1</v>
      </c>
      <c r="D29" s="22">
        <v>1.31</v>
      </c>
      <c r="E29" s="22">
        <v>2.98</v>
      </c>
    </row>
    <row r="30" spans="1:6" ht="16.5" customHeight="1" x14ac:dyDescent="0.3">
      <c r="A30" s="23" t="s">
        <v>13</v>
      </c>
      <c r="B30" s="24">
        <f>AVERAGE(B24:B29)</f>
        <v>57485361.833333336</v>
      </c>
      <c r="C30" s="25">
        <f>AVERAGE(C24:C29)</f>
        <v>6826.0750000000007</v>
      </c>
      <c r="D30" s="26">
        <f>AVERAGE(D24:D29)</f>
        <v>1.29</v>
      </c>
      <c r="E30" s="26">
        <f>AVERAGE(E24:E29)</f>
        <v>2.98</v>
      </c>
    </row>
    <row r="31" spans="1:6" ht="16.5" customHeight="1" x14ac:dyDescent="0.3">
      <c r="A31" s="27" t="s">
        <v>14</v>
      </c>
      <c r="B31" s="28">
        <f>(STDEV(B24:B29)/B30)</f>
        <v>1.7691609921123312E-3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12" t="s">
        <v>123</v>
      </c>
      <c r="C39" s="10"/>
      <c r="D39" s="10"/>
      <c r="E39" s="10"/>
    </row>
    <row r="40" spans="1:6" ht="16.5" customHeight="1" x14ac:dyDescent="0.3">
      <c r="A40" s="11" t="s">
        <v>5</v>
      </c>
      <c r="B40" s="12">
        <v>100.4</v>
      </c>
      <c r="C40" s="10"/>
      <c r="D40" s="10"/>
      <c r="E40" s="10"/>
    </row>
    <row r="41" spans="1:6" ht="16.5" customHeight="1" x14ac:dyDescent="0.3">
      <c r="A41" s="7" t="s">
        <v>6</v>
      </c>
      <c r="B41" s="12">
        <v>20.59</v>
      </c>
      <c r="C41" s="10"/>
      <c r="D41" s="10"/>
      <c r="E41" s="10"/>
    </row>
    <row r="42" spans="1:6" ht="16.5" customHeight="1" x14ac:dyDescent="0.3">
      <c r="A42" s="7" t="s">
        <v>7</v>
      </c>
      <c r="B42" s="13">
        <v>0.33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189121539</v>
      </c>
      <c r="C45" s="18">
        <v>3668.96</v>
      </c>
      <c r="D45" s="19">
        <v>1.4</v>
      </c>
      <c r="E45" s="20">
        <v>2.99</v>
      </c>
    </row>
    <row r="46" spans="1:6" ht="16.5" customHeight="1" x14ac:dyDescent="0.3">
      <c r="A46" s="17">
        <v>2</v>
      </c>
      <c r="B46" s="18">
        <v>189072227</v>
      </c>
      <c r="C46" s="18">
        <v>3670.83</v>
      </c>
      <c r="D46" s="19">
        <v>1.4</v>
      </c>
      <c r="E46" s="19">
        <v>2.99</v>
      </c>
    </row>
    <row r="47" spans="1:6" ht="16.5" customHeight="1" x14ac:dyDescent="0.3">
      <c r="A47" s="17">
        <v>3</v>
      </c>
      <c r="B47" s="18">
        <v>189292506</v>
      </c>
      <c r="C47" s="18">
        <v>3665.92</v>
      </c>
      <c r="D47" s="19">
        <v>1.43</v>
      </c>
      <c r="E47" s="19">
        <v>2.99</v>
      </c>
    </row>
    <row r="48" spans="1:6" ht="16.5" customHeight="1" x14ac:dyDescent="0.3">
      <c r="A48" s="17">
        <v>4</v>
      </c>
      <c r="B48" s="18">
        <v>189331486</v>
      </c>
      <c r="C48" s="18">
        <v>3674.35</v>
      </c>
      <c r="D48" s="19">
        <v>1.38</v>
      </c>
      <c r="E48" s="19">
        <v>2.99</v>
      </c>
    </row>
    <row r="49" spans="1:7" ht="16.5" customHeight="1" x14ac:dyDescent="0.3">
      <c r="A49" s="17">
        <v>5</v>
      </c>
      <c r="B49" s="18">
        <v>189639451</v>
      </c>
      <c r="C49" s="18">
        <v>3656.48</v>
      </c>
      <c r="D49" s="19">
        <v>1.42</v>
      </c>
      <c r="E49" s="19">
        <v>2.99</v>
      </c>
    </row>
    <row r="50" spans="1:7" ht="16.5" customHeight="1" x14ac:dyDescent="0.3">
      <c r="A50" s="17">
        <v>6</v>
      </c>
      <c r="B50" s="21">
        <v>189157722</v>
      </c>
      <c r="C50" s="21">
        <v>3686.98</v>
      </c>
      <c r="D50" s="22">
        <v>1.4</v>
      </c>
      <c r="E50" s="22">
        <v>2.99</v>
      </c>
    </row>
    <row r="51" spans="1:7" ht="16.5" customHeight="1" x14ac:dyDescent="0.3">
      <c r="A51" s="23" t="s">
        <v>13</v>
      </c>
      <c r="B51" s="24">
        <f>AVERAGE(B45:B50)</f>
        <v>189269155.16666666</v>
      </c>
      <c r="C51" s="25">
        <f>AVERAGE(C45:C50)</f>
        <v>3670.5866666666666</v>
      </c>
      <c r="D51" s="26">
        <f>AVERAGE(D45:D50)</f>
        <v>1.405</v>
      </c>
      <c r="E51" s="26">
        <f>AVERAGE(E45:E50)</f>
        <v>2.99</v>
      </c>
    </row>
    <row r="52" spans="1:7" ht="16.5" customHeight="1" x14ac:dyDescent="0.3">
      <c r="A52" s="27" t="s">
        <v>14</v>
      </c>
      <c r="B52" s="28">
        <f>(STDEV(B45:B50)/B51)</f>
        <v>1.0944281431941201E-3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8" t="s">
        <v>21</v>
      </c>
      <c r="C59" s="468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E51" sqref="E51"/>
    </sheetView>
  </sheetViews>
  <sheetFormatPr defaultRowHeight="13.5" x14ac:dyDescent="0.25"/>
  <cols>
    <col min="1" max="1" width="27.5703125" style="369" customWidth="1"/>
    <col min="2" max="2" width="20.42578125" style="369" customWidth="1"/>
    <col min="3" max="3" width="31.85546875" style="369" customWidth="1"/>
    <col min="4" max="4" width="25.85546875" style="369" customWidth="1"/>
    <col min="5" max="5" width="25.7109375" style="369" customWidth="1"/>
    <col min="6" max="6" width="23.140625" style="369" customWidth="1"/>
    <col min="7" max="7" width="28.42578125" style="369" customWidth="1"/>
    <col min="8" max="8" width="21.5703125" style="369" customWidth="1"/>
    <col min="9" max="9" width="9.140625" style="36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56" t="s">
        <v>1</v>
      </c>
      <c r="B16" s="52" t="s">
        <v>2</v>
      </c>
    </row>
    <row r="17" spans="1:6" ht="16.5" customHeight="1" x14ac:dyDescent="0.3">
      <c r="A17" s="8" t="s">
        <v>3</v>
      </c>
      <c r="B17" s="8" t="s">
        <v>128</v>
      </c>
      <c r="D17" s="9"/>
      <c r="E17" s="53"/>
    </row>
    <row r="18" spans="1:6" ht="16.5" customHeight="1" x14ac:dyDescent="0.3">
      <c r="A18" s="55" t="s">
        <v>4</v>
      </c>
      <c r="B18" s="516" t="s">
        <v>125</v>
      </c>
      <c r="C18" s="53"/>
      <c r="D18" s="53"/>
      <c r="E18" s="53"/>
    </row>
    <row r="19" spans="1:6" ht="16.5" customHeight="1" x14ac:dyDescent="0.3">
      <c r="A19" s="55" t="s">
        <v>5</v>
      </c>
      <c r="B19" s="12">
        <v>98.8</v>
      </c>
      <c r="C19" s="53"/>
      <c r="D19" s="53"/>
      <c r="E19" s="53"/>
    </row>
    <row r="20" spans="1:6" ht="16.5" customHeight="1" x14ac:dyDescent="0.3">
      <c r="A20" s="8" t="s">
        <v>6</v>
      </c>
      <c r="B20" s="12">
        <v>21.22</v>
      </c>
      <c r="C20" s="53"/>
      <c r="D20" s="53"/>
      <c r="E20" s="53"/>
    </row>
    <row r="21" spans="1:6" ht="16.5" customHeight="1" x14ac:dyDescent="0.3">
      <c r="A21" s="8" t="s">
        <v>7</v>
      </c>
      <c r="B21" s="13">
        <v>0.1</v>
      </c>
      <c r="C21" s="53"/>
      <c r="D21" s="53"/>
      <c r="E21" s="53"/>
    </row>
    <row r="22" spans="1:6" ht="15.75" customHeight="1" x14ac:dyDescent="0.25">
      <c r="A22" s="53"/>
      <c r="B22" s="53"/>
      <c r="C22" s="53"/>
      <c r="D22" s="53"/>
      <c r="E22" s="53"/>
    </row>
    <row r="23" spans="1:6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  <c r="F23" s="16" t="s">
        <v>134</v>
      </c>
    </row>
    <row r="24" spans="1:6" ht="16.5" customHeight="1" x14ac:dyDescent="0.3">
      <c r="A24" s="17">
        <v>1</v>
      </c>
      <c r="B24" s="18">
        <v>57033835</v>
      </c>
      <c r="C24" s="18">
        <v>9850.69</v>
      </c>
      <c r="D24" s="19">
        <v>1.21</v>
      </c>
      <c r="E24" s="20">
        <v>5.26</v>
      </c>
      <c r="F24" s="20">
        <v>12.69</v>
      </c>
    </row>
    <row r="25" spans="1:6" ht="16.5" customHeight="1" x14ac:dyDescent="0.3">
      <c r="A25" s="17">
        <v>2</v>
      </c>
      <c r="B25" s="18">
        <v>57280150</v>
      </c>
      <c r="C25" s="18">
        <v>9583.6</v>
      </c>
      <c r="D25" s="19">
        <v>1.22</v>
      </c>
      <c r="E25" s="19">
        <v>5.25</v>
      </c>
      <c r="F25" s="19">
        <v>12.67</v>
      </c>
    </row>
    <row r="26" spans="1:6" ht="16.5" customHeight="1" x14ac:dyDescent="0.3">
      <c r="A26" s="17">
        <v>3</v>
      </c>
      <c r="B26" s="18">
        <v>57183938</v>
      </c>
      <c r="C26" s="18">
        <v>9554.5400000000009</v>
      </c>
      <c r="D26" s="19">
        <v>1.2</v>
      </c>
      <c r="E26" s="19">
        <v>5.25</v>
      </c>
      <c r="F26" s="19">
        <v>12.65</v>
      </c>
    </row>
    <row r="27" spans="1:6" ht="16.5" customHeight="1" x14ac:dyDescent="0.3">
      <c r="A27" s="17">
        <v>4</v>
      </c>
      <c r="B27" s="18">
        <v>57141384</v>
      </c>
      <c r="C27" s="18">
        <v>9557.98</v>
      </c>
      <c r="D27" s="19">
        <v>1.19</v>
      </c>
      <c r="E27" s="19">
        <v>5.25</v>
      </c>
      <c r="F27" s="19">
        <v>12.65</v>
      </c>
    </row>
    <row r="28" spans="1:6" ht="16.5" customHeight="1" x14ac:dyDescent="0.3">
      <c r="A28" s="17">
        <v>5</v>
      </c>
      <c r="B28" s="21">
        <v>57262716</v>
      </c>
      <c r="C28" s="18">
        <v>9507.27</v>
      </c>
      <c r="D28" s="19">
        <v>1.19</v>
      </c>
      <c r="E28" s="19">
        <v>5.25</v>
      </c>
      <c r="F28" s="19">
        <v>12.61</v>
      </c>
    </row>
    <row r="29" spans="1:6" ht="16.5" customHeight="1" x14ac:dyDescent="0.3">
      <c r="A29" s="17">
        <v>6</v>
      </c>
      <c r="B29" s="21">
        <v>57172787</v>
      </c>
      <c r="C29" s="21">
        <v>9541.48</v>
      </c>
      <c r="D29" s="22">
        <v>1.21</v>
      </c>
      <c r="E29" s="22">
        <v>5.25</v>
      </c>
      <c r="F29" s="22">
        <v>12.63</v>
      </c>
    </row>
    <row r="30" spans="1:6" ht="16.5" customHeight="1" x14ac:dyDescent="0.3">
      <c r="A30" s="23" t="s">
        <v>13</v>
      </c>
      <c r="B30" s="24">
        <f>AVERAGE(B24:B29)</f>
        <v>57179135</v>
      </c>
      <c r="C30" s="25">
        <f>AVERAGE(C24:C29)</f>
        <v>9599.26</v>
      </c>
      <c r="D30" s="26">
        <f>AVERAGE(D24:D29)</f>
        <v>1.2033333333333334</v>
      </c>
      <c r="E30" s="26">
        <f>AVERAGE(E24:E29)</f>
        <v>5.251666666666666</v>
      </c>
      <c r="F30" s="26">
        <f>AVERAGE(F24:F29)</f>
        <v>12.649999999999999</v>
      </c>
    </row>
    <row r="31" spans="1:6" ht="16.5" customHeight="1" x14ac:dyDescent="0.3">
      <c r="A31" s="27" t="s">
        <v>14</v>
      </c>
      <c r="B31" s="28">
        <f>(STDEV(B24:B28)/B30)</f>
        <v>1.7432415243976752E-3</v>
      </c>
      <c r="C31" s="29"/>
      <c r="D31" s="29"/>
      <c r="E31" s="30"/>
      <c r="F31" s="30"/>
    </row>
    <row r="32" spans="1:6" s="369" customFormat="1" ht="16.5" customHeight="1" x14ac:dyDescent="0.3">
      <c r="A32" s="31" t="s">
        <v>15</v>
      </c>
      <c r="B32" s="32">
        <f>COUNT(B24:B28)</f>
        <v>5</v>
      </c>
      <c r="C32" s="33"/>
      <c r="D32" s="54"/>
      <c r="E32" s="35"/>
      <c r="F32" s="35"/>
    </row>
    <row r="33" spans="1:6" s="369" customFormat="1" ht="15.75" customHeight="1" x14ac:dyDescent="0.25">
      <c r="A33" s="53"/>
      <c r="B33" s="53"/>
      <c r="C33" s="53"/>
      <c r="D33" s="53"/>
      <c r="E33" s="53"/>
    </row>
    <row r="34" spans="1:6" s="369" customFormat="1" ht="16.5" customHeight="1" x14ac:dyDescent="0.3">
      <c r="A34" s="55" t="s">
        <v>16</v>
      </c>
      <c r="B34" s="40" t="s">
        <v>120</v>
      </c>
      <c r="C34" s="39"/>
      <c r="D34" s="39"/>
      <c r="E34" s="39"/>
    </row>
    <row r="35" spans="1:6" ht="16.5" customHeight="1" x14ac:dyDescent="0.3">
      <c r="A35" s="55"/>
      <c r="B35" s="40" t="s">
        <v>18</v>
      </c>
      <c r="C35" s="39"/>
      <c r="D35" s="39"/>
      <c r="E35" s="39"/>
    </row>
    <row r="36" spans="1:6" ht="16.5" customHeight="1" x14ac:dyDescent="0.3">
      <c r="A36" s="55"/>
      <c r="B36" s="40" t="s">
        <v>19</v>
      </c>
      <c r="C36" s="39"/>
      <c r="D36" s="39"/>
      <c r="E36" s="39"/>
    </row>
    <row r="37" spans="1:6" ht="15.75" customHeight="1" x14ac:dyDescent="0.25">
      <c r="A37" s="53"/>
      <c r="B37" s="53"/>
      <c r="C37" s="53"/>
      <c r="D37" s="53"/>
      <c r="E37" s="53"/>
    </row>
    <row r="38" spans="1:6" ht="16.5" customHeight="1" x14ac:dyDescent="0.3">
      <c r="A38" s="56" t="s">
        <v>1</v>
      </c>
      <c r="B38" s="52" t="s">
        <v>20</v>
      </c>
    </row>
    <row r="39" spans="1:6" ht="16.5" customHeight="1" x14ac:dyDescent="0.3">
      <c r="A39" s="55" t="s">
        <v>4</v>
      </c>
      <c r="B39" s="8" t="s">
        <v>133</v>
      </c>
      <c r="C39" s="53"/>
      <c r="D39" s="53"/>
      <c r="E39" s="53"/>
    </row>
    <row r="40" spans="1:6" ht="16.5" customHeight="1" x14ac:dyDescent="0.3">
      <c r="A40" s="55" t="s">
        <v>5</v>
      </c>
      <c r="B40" s="12">
        <v>98.8</v>
      </c>
      <c r="C40" s="53"/>
      <c r="D40" s="53"/>
      <c r="E40" s="53"/>
    </row>
    <row r="41" spans="1:6" ht="16.5" customHeight="1" x14ac:dyDescent="0.3">
      <c r="A41" s="8" t="s">
        <v>6</v>
      </c>
      <c r="B41" s="12">
        <v>21.22</v>
      </c>
      <c r="C41" s="53"/>
      <c r="D41" s="53"/>
      <c r="E41" s="53"/>
    </row>
    <row r="42" spans="1:6" ht="16.5" customHeight="1" x14ac:dyDescent="0.3">
      <c r="A42" s="8" t="s">
        <v>7</v>
      </c>
      <c r="B42" s="13">
        <v>0.33300000000000002</v>
      </c>
      <c r="C42" s="53"/>
      <c r="D42" s="53"/>
      <c r="E42" s="53"/>
    </row>
    <row r="43" spans="1:6" ht="15.75" customHeight="1" x14ac:dyDescent="0.25">
      <c r="A43" s="53"/>
      <c r="B43" s="53"/>
      <c r="C43" s="53"/>
      <c r="D43" s="53"/>
      <c r="E43" s="53"/>
    </row>
    <row r="44" spans="1:6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  <c r="F44" s="16" t="s">
        <v>134</v>
      </c>
    </row>
    <row r="45" spans="1:6" ht="16.5" customHeight="1" x14ac:dyDescent="0.3">
      <c r="A45" s="17">
        <v>1</v>
      </c>
      <c r="B45" s="18">
        <v>187662528</v>
      </c>
      <c r="C45" s="18">
        <v>6905.43</v>
      </c>
      <c r="D45" s="19">
        <v>1.32</v>
      </c>
      <c r="E45" s="20">
        <v>5.24</v>
      </c>
      <c r="F45" s="20">
        <v>9.99</v>
      </c>
    </row>
    <row r="46" spans="1:6" ht="16.5" customHeight="1" x14ac:dyDescent="0.3">
      <c r="A46" s="17">
        <v>2</v>
      </c>
      <c r="B46" s="18">
        <v>187616077</v>
      </c>
      <c r="C46" s="18">
        <v>6906.15</v>
      </c>
      <c r="D46" s="19">
        <v>1.33</v>
      </c>
      <c r="E46" s="19">
        <v>5.24</v>
      </c>
      <c r="F46" s="19">
        <v>9.99</v>
      </c>
    </row>
    <row r="47" spans="1:6" ht="16.5" customHeight="1" x14ac:dyDescent="0.3">
      <c r="A47" s="17">
        <v>3</v>
      </c>
      <c r="B47" s="18">
        <v>187590542</v>
      </c>
      <c r="C47" s="18">
        <v>6932.44</v>
      </c>
      <c r="D47" s="19">
        <v>1.3</v>
      </c>
      <c r="E47" s="19">
        <v>5.25</v>
      </c>
      <c r="F47" s="19">
        <v>10.01</v>
      </c>
    </row>
    <row r="48" spans="1:6" ht="16.5" customHeight="1" x14ac:dyDescent="0.3">
      <c r="A48" s="17">
        <v>4</v>
      </c>
      <c r="B48" s="18">
        <v>187637618</v>
      </c>
      <c r="C48" s="18">
        <v>6900.86</v>
      </c>
      <c r="D48" s="19">
        <v>1.32</v>
      </c>
      <c r="E48" s="19">
        <v>5.24</v>
      </c>
      <c r="F48" s="19">
        <v>9.99</v>
      </c>
    </row>
    <row r="49" spans="1:7" ht="16.5" customHeight="1" x14ac:dyDescent="0.3">
      <c r="A49" s="17">
        <v>5</v>
      </c>
      <c r="B49" s="18">
        <v>187610848</v>
      </c>
      <c r="C49" s="18">
        <v>6944.85</v>
      </c>
      <c r="D49" s="19">
        <v>1.29</v>
      </c>
      <c r="E49" s="19">
        <v>5.25</v>
      </c>
      <c r="F49" s="19">
        <v>10.01</v>
      </c>
    </row>
    <row r="50" spans="1:7" ht="16.5" customHeight="1" x14ac:dyDescent="0.3">
      <c r="A50" s="17">
        <v>6</v>
      </c>
      <c r="B50" s="21">
        <v>187437895</v>
      </c>
      <c r="C50" s="21">
        <v>6929.26</v>
      </c>
      <c r="D50" s="22">
        <v>1.32</v>
      </c>
      <c r="E50" s="22">
        <v>5.24</v>
      </c>
      <c r="F50" s="22">
        <v>10.01</v>
      </c>
    </row>
    <row r="51" spans="1:7" ht="16.5" customHeight="1" x14ac:dyDescent="0.3">
      <c r="A51" s="23" t="s">
        <v>13</v>
      </c>
      <c r="B51" s="24">
        <f>AVERAGE(B45:B50)</f>
        <v>187592584.66666666</v>
      </c>
      <c r="C51" s="25">
        <f>AVERAGE(C45:C50)</f>
        <v>6919.8316666666678</v>
      </c>
      <c r="D51" s="26">
        <f>AVERAGE(D45:D50)</f>
        <v>1.3133333333333335</v>
      </c>
      <c r="E51" s="26">
        <f>AVERAGE(E45:E50)</f>
        <v>5.2433333333333332</v>
      </c>
      <c r="F51" s="26">
        <f>AVERAGE(F45:F50)</f>
        <v>10</v>
      </c>
    </row>
    <row r="52" spans="1:7" ht="16.5" customHeight="1" x14ac:dyDescent="0.3">
      <c r="A52" s="27" t="s">
        <v>14</v>
      </c>
      <c r="B52" s="28">
        <f>(STDEV(B45:B50)/B51)</f>
        <v>4.247105470121493E-4</v>
      </c>
      <c r="C52" s="29"/>
      <c r="D52" s="29"/>
      <c r="E52" s="30"/>
      <c r="F52" s="30"/>
    </row>
    <row r="53" spans="1:7" s="369" customFormat="1" ht="16.5" customHeight="1" x14ac:dyDescent="0.3">
      <c r="A53" s="31" t="s">
        <v>15</v>
      </c>
      <c r="B53" s="32">
        <f>COUNT(B45:B50)</f>
        <v>6</v>
      </c>
      <c r="C53" s="33"/>
      <c r="D53" s="54"/>
      <c r="E53" s="35"/>
      <c r="F53" s="35"/>
    </row>
    <row r="54" spans="1:7" s="369" customFormat="1" ht="15.75" customHeight="1" x14ac:dyDescent="0.25">
      <c r="A54" s="53"/>
      <c r="B54" s="53"/>
      <c r="C54" s="53"/>
      <c r="D54" s="53"/>
      <c r="E54" s="53"/>
    </row>
    <row r="55" spans="1:7" s="369" customFormat="1" ht="16.5" customHeight="1" x14ac:dyDescent="0.3">
      <c r="A55" s="55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55"/>
      <c r="B56" s="40" t="s">
        <v>18</v>
      </c>
      <c r="C56" s="39"/>
      <c r="D56" s="39"/>
      <c r="E56" s="39"/>
    </row>
    <row r="57" spans="1:7" ht="16.5" customHeight="1" x14ac:dyDescent="0.3">
      <c r="A57" s="55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292"/>
      <c r="D58" s="43"/>
      <c r="F58" s="44"/>
      <c r="G58" s="44"/>
    </row>
    <row r="59" spans="1:7" ht="15" customHeight="1" x14ac:dyDescent="0.3">
      <c r="B59" s="468" t="s">
        <v>21</v>
      </c>
      <c r="C59" s="468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9"/>
      <c r="C60" s="49"/>
      <c r="E60" s="49"/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F24" sqref="F24"/>
    </sheetView>
  </sheetViews>
  <sheetFormatPr defaultRowHeight="15" x14ac:dyDescent="0.3"/>
  <cols>
    <col min="1" max="1" width="15.5703125" style="423" customWidth="1"/>
    <col min="2" max="2" width="18.42578125" style="423" customWidth="1"/>
    <col min="3" max="3" width="14.28515625" style="423" customWidth="1"/>
    <col min="4" max="4" width="15" style="423" customWidth="1"/>
    <col min="5" max="5" width="9.140625" style="423" customWidth="1"/>
    <col min="6" max="6" width="27.85546875" style="423" customWidth="1"/>
    <col min="7" max="7" width="12.28515625" style="423" customWidth="1"/>
    <col min="8" max="8" width="9.140625" style="423" customWidth="1"/>
    <col min="9" max="16384" width="9.140625" style="466"/>
  </cols>
  <sheetData>
    <row r="10" spans="1:7" ht="13.5" customHeight="1" thickBot="1" x14ac:dyDescent="0.35"/>
    <row r="11" spans="1:7" ht="13.5" customHeight="1" thickBot="1" x14ac:dyDescent="0.35">
      <c r="A11" s="471" t="s">
        <v>26</v>
      </c>
      <c r="B11" s="472"/>
      <c r="C11" s="472"/>
      <c r="D11" s="472"/>
      <c r="E11" s="472"/>
      <c r="F11" s="473"/>
      <c r="G11" s="424"/>
    </row>
    <row r="12" spans="1:7" ht="16.5" customHeight="1" x14ac:dyDescent="0.3">
      <c r="A12" s="474" t="s">
        <v>27</v>
      </c>
      <c r="B12" s="474"/>
      <c r="C12" s="474"/>
      <c r="D12" s="474"/>
      <c r="E12" s="474"/>
      <c r="F12" s="474"/>
      <c r="G12" s="425"/>
    </row>
    <row r="14" spans="1:7" ht="16.5" customHeight="1" x14ac:dyDescent="0.3">
      <c r="A14" s="475" t="s">
        <v>28</v>
      </c>
      <c r="B14" s="475"/>
      <c r="C14" s="426" t="s">
        <v>129</v>
      </c>
    </row>
    <row r="15" spans="1:7" ht="16.5" customHeight="1" x14ac:dyDescent="0.3">
      <c r="A15" s="475" t="s">
        <v>29</v>
      </c>
      <c r="B15" s="475"/>
      <c r="C15" s="426" t="s">
        <v>128</v>
      </c>
    </row>
    <row r="16" spans="1:7" ht="16.5" customHeight="1" x14ac:dyDescent="0.3">
      <c r="A16" s="475" t="s">
        <v>30</v>
      </c>
      <c r="B16" s="475"/>
      <c r="C16" s="426" t="s">
        <v>130</v>
      </c>
    </row>
    <row r="17" spans="1:5" ht="16.5" customHeight="1" x14ac:dyDescent="0.3">
      <c r="A17" s="475" t="s">
        <v>31</v>
      </c>
      <c r="B17" s="475"/>
      <c r="C17" s="426" t="s">
        <v>131</v>
      </c>
    </row>
    <row r="18" spans="1:5" ht="16.5" customHeight="1" x14ac:dyDescent="0.3">
      <c r="A18" s="475" t="s">
        <v>32</v>
      </c>
      <c r="B18" s="475"/>
      <c r="C18" s="427" t="s">
        <v>132</v>
      </c>
    </row>
    <row r="19" spans="1:5" ht="16.5" customHeight="1" x14ac:dyDescent="0.3">
      <c r="A19" s="475" t="s">
        <v>33</v>
      </c>
      <c r="B19" s="475"/>
      <c r="C19" s="427" t="e">
        <f>#REF!</f>
        <v>#REF!</v>
      </c>
    </row>
    <row r="20" spans="1:5" ht="16.5" customHeight="1" x14ac:dyDescent="0.3">
      <c r="A20" s="428"/>
      <c r="B20" s="428"/>
      <c r="C20" s="429"/>
    </row>
    <row r="21" spans="1:5" ht="16.5" customHeight="1" x14ac:dyDescent="0.3">
      <c r="A21" s="474" t="s">
        <v>1</v>
      </c>
      <c r="B21" s="474"/>
      <c r="C21" s="430" t="s">
        <v>34</v>
      </c>
      <c r="D21" s="431"/>
    </row>
    <row r="22" spans="1:5" ht="15.75" customHeight="1" thickBot="1" x14ac:dyDescent="0.35">
      <c r="A22" s="476"/>
      <c r="B22" s="476"/>
      <c r="C22" s="432"/>
      <c r="D22" s="476"/>
      <c r="E22" s="476"/>
    </row>
    <row r="23" spans="1:5" ht="33.75" customHeight="1" thickBot="1" x14ac:dyDescent="0.35">
      <c r="C23" s="433" t="s">
        <v>35</v>
      </c>
      <c r="D23" s="434" t="s">
        <v>36</v>
      </c>
      <c r="E23" s="435"/>
    </row>
    <row r="24" spans="1:5" ht="15.75" customHeight="1" x14ac:dyDescent="0.3">
      <c r="C24" s="436">
        <v>1044.8399999999999</v>
      </c>
      <c r="D24" s="437">
        <f t="shared" ref="D24:D43" si="0">(C24-$C$46)/$C$46</f>
        <v>-5.7674319464917712E-3</v>
      </c>
      <c r="E24" s="438"/>
    </row>
    <row r="25" spans="1:5" ht="15.75" customHeight="1" x14ac:dyDescent="0.3">
      <c r="C25" s="436">
        <v>1043.3800000000001</v>
      </c>
      <c r="D25" s="439">
        <f t="shared" si="0"/>
        <v>-7.156715998938014E-3</v>
      </c>
      <c r="E25" s="438"/>
    </row>
    <row r="26" spans="1:5" ht="15.75" customHeight="1" x14ac:dyDescent="0.3">
      <c r="C26" s="436">
        <v>1060.73</v>
      </c>
      <c r="D26" s="439">
        <f t="shared" si="0"/>
        <v>9.3529266791067388E-3</v>
      </c>
      <c r="E26" s="438"/>
    </row>
    <row r="27" spans="1:5" ht="15.75" customHeight="1" x14ac:dyDescent="0.3">
      <c r="C27" s="436">
        <v>1050.8399999999999</v>
      </c>
      <c r="D27" s="439">
        <f t="shared" si="0"/>
        <v>-5.8045429588656928E-5</v>
      </c>
      <c r="E27" s="438"/>
    </row>
    <row r="28" spans="1:5" ht="15.75" customHeight="1" x14ac:dyDescent="0.3">
      <c r="C28" s="436">
        <v>1044.6400000000001</v>
      </c>
      <c r="D28" s="439">
        <f t="shared" si="0"/>
        <v>-5.9577448303883684E-3</v>
      </c>
      <c r="E28" s="438"/>
    </row>
    <row r="29" spans="1:5" ht="15.75" customHeight="1" x14ac:dyDescent="0.3">
      <c r="C29" s="436">
        <v>1053.21</v>
      </c>
      <c r="D29" s="439">
        <f t="shared" si="0"/>
        <v>2.1971622445881855E-3</v>
      </c>
      <c r="E29" s="438"/>
    </row>
    <row r="30" spans="1:5" ht="15.75" customHeight="1" x14ac:dyDescent="0.3">
      <c r="C30" s="436">
        <v>1043.9000000000001</v>
      </c>
      <c r="D30" s="439">
        <f t="shared" si="0"/>
        <v>-6.6619025008064275E-3</v>
      </c>
      <c r="E30" s="438"/>
    </row>
    <row r="31" spans="1:5" ht="15.75" customHeight="1" x14ac:dyDescent="0.3">
      <c r="C31" s="436">
        <v>1052.73</v>
      </c>
      <c r="D31" s="439">
        <f t="shared" si="0"/>
        <v>1.7404113232359192E-3</v>
      </c>
      <c r="E31" s="438"/>
    </row>
    <row r="32" spans="1:5" ht="15.75" customHeight="1" x14ac:dyDescent="0.3">
      <c r="C32" s="436">
        <v>1050.76</v>
      </c>
      <c r="D32" s="439">
        <f t="shared" si="0"/>
        <v>-1.3417058314729588E-4</v>
      </c>
      <c r="E32" s="438"/>
    </row>
    <row r="33" spans="1:7" ht="15.75" customHeight="1" x14ac:dyDescent="0.3">
      <c r="C33" s="436">
        <v>1046.82</v>
      </c>
      <c r="D33" s="439">
        <f t="shared" si="0"/>
        <v>-3.8833343959137263E-3</v>
      </c>
      <c r="E33" s="438"/>
    </row>
    <row r="34" spans="1:7" ht="15.75" customHeight="1" x14ac:dyDescent="0.3">
      <c r="C34" s="436">
        <v>1053.5</v>
      </c>
      <c r="D34" s="439">
        <f t="shared" si="0"/>
        <v>2.4731159262384684E-3</v>
      </c>
      <c r="E34" s="438"/>
    </row>
    <row r="35" spans="1:7" ht="15.75" customHeight="1" x14ac:dyDescent="0.3">
      <c r="C35" s="436">
        <v>1052.7</v>
      </c>
      <c r="D35" s="439">
        <f t="shared" si="0"/>
        <v>1.7118643906514296E-3</v>
      </c>
      <c r="E35" s="438"/>
    </row>
    <row r="36" spans="1:7" ht="15.75" customHeight="1" x14ac:dyDescent="0.3">
      <c r="C36" s="436">
        <v>1046.17</v>
      </c>
      <c r="D36" s="439">
        <f t="shared" si="0"/>
        <v>-4.5018512685781002E-3</v>
      </c>
      <c r="E36" s="438"/>
    </row>
    <row r="37" spans="1:7" ht="15.75" customHeight="1" x14ac:dyDescent="0.3">
      <c r="C37" s="436">
        <v>1053.1300000000001</v>
      </c>
      <c r="D37" s="439">
        <f t="shared" si="0"/>
        <v>2.1210370910295468E-3</v>
      </c>
      <c r="E37" s="438"/>
    </row>
    <row r="38" spans="1:7" ht="15.75" customHeight="1" x14ac:dyDescent="0.3">
      <c r="C38" s="436">
        <v>1054.8599999999999</v>
      </c>
      <c r="D38" s="439">
        <f t="shared" si="0"/>
        <v>3.7672435367364122E-3</v>
      </c>
      <c r="E38" s="438"/>
    </row>
    <row r="39" spans="1:7" ht="15.75" customHeight="1" x14ac:dyDescent="0.3">
      <c r="C39" s="436">
        <v>1055.58</v>
      </c>
      <c r="D39" s="439">
        <f t="shared" si="0"/>
        <v>4.4523699187648119E-3</v>
      </c>
      <c r="E39" s="438"/>
    </row>
    <row r="40" spans="1:7" ht="15.75" customHeight="1" x14ac:dyDescent="0.3">
      <c r="C40" s="436">
        <v>1052.02</v>
      </c>
      <c r="D40" s="439">
        <f t="shared" si="0"/>
        <v>1.0648005854023495E-3</v>
      </c>
      <c r="E40" s="438"/>
    </row>
    <row r="41" spans="1:7" ht="15.75" customHeight="1" x14ac:dyDescent="0.3">
      <c r="C41" s="436">
        <v>1043.3499999999999</v>
      </c>
      <c r="D41" s="439">
        <f t="shared" si="0"/>
        <v>-7.1852629315227196E-3</v>
      </c>
      <c r="E41" s="438"/>
    </row>
    <row r="42" spans="1:7" ht="15.75" customHeight="1" x14ac:dyDescent="0.3">
      <c r="C42" s="436">
        <v>1057.93</v>
      </c>
      <c r="D42" s="439">
        <f t="shared" si="0"/>
        <v>6.6885463045519948E-3</v>
      </c>
      <c r="E42" s="438"/>
    </row>
    <row r="43" spans="1:7" ht="16.5" customHeight="1" thickBot="1" x14ac:dyDescent="0.35">
      <c r="C43" s="440">
        <v>1056.93</v>
      </c>
      <c r="D43" s="441">
        <f t="shared" si="0"/>
        <v>5.7369818850681424E-3</v>
      </c>
      <c r="E43" s="438"/>
    </row>
    <row r="44" spans="1:7" ht="16.5" customHeight="1" thickBot="1" x14ac:dyDescent="0.35">
      <c r="C44" s="442"/>
      <c r="D44" s="438"/>
      <c r="E44" s="443"/>
    </row>
    <row r="45" spans="1:7" ht="16.5" customHeight="1" thickBot="1" x14ac:dyDescent="0.35">
      <c r="B45" s="444" t="s">
        <v>37</v>
      </c>
      <c r="C45" s="445">
        <f>SUM(C24:C44)</f>
        <v>21018.02</v>
      </c>
      <c r="D45" s="446"/>
      <c r="E45" s="442"/>
    </row>
    <row r="46" spans="1:7" ht="17.25" customHeight="1" thickBot="1" x14ac:dyDescent="0.35">
      <c r="B46" s="444" t="s">
        <v>38</v>
      </c>
      <c r="C46" s="447">
        <f>AVERAGE(C24:C44)</f>
        <v>1050.9010000000001</v>
      </c>
      <c r="E46" s="448"/>
    </row>
    <row r="47" spans="1:7" ht="17.25" customHeight="1" thickBot="1" x14ac:dyDescent="0.35">
      <c r="A47" s="426"/>
      <c r="B47" s="449"/>
      <c r="D47" s="450"/>
      <c r="E47" s="448"/>
    </row>
    <row r="48" spans="1:7" ht="33.75" customHeight="1" thickBot="1" x14ac:dyDescent="0.35">
      <c r="B48" s="451" t="s">
        <v>38</v>
      </c>
      <c r="C48" s="434" t="s">
        <v>39</v>
      </c>
      <c r="D48" s="452"/>
      <c r="G48" s="450"/>
    </row>
    <row r="49" spans="1:6" ht="17.25" customHeight="1" thickBot="1" x14ac:dyDescent="0.35">
      <c r="B49" s="469">
        <f>C46</f>
        <v>1050.9010000000001</v>
      </c>
      <c r="C49" s="453">
        <f>-IF(C46&lt;=80,10%,IF(C46&lt;250,7.5%,5%))</f>
        <v>-0.05</v>
      </c>
      <c r="D49" s="454">
        <f>IF(C46&lt;=80,C46*0.9,IF(C46&lt;250,C46*0.925,C46*0.95))</f>
        <v>998.35595000000001</v>
      </c>
    </row>
    <row r="50" spans="1:6" ht="17.25" customHeight="1" thickBot="1" x14ac:dyDescent="0.35">
      <c r="B50" s="470"/>
      <c r="C50" s="455">
        <f>IF(C46&lt;=80, 10%, IF(C46&lt;250, 7.5%, 5%))</f>
        <v>0.05</v>
      </c>
      <c r="D50" s="454">
        <f>IF(C46&lt;=80, C46*1.1, IF(C46&lt;250, C46*1.075, C46*1.05))</f>
        <v>1103.44605</v>
      </c>
    </row>
    <row r="51" spans="1:6" ht="16.5" customHeight="1" thickBot="1" x14ac:dyDescent="0.35">
      <c r="A51" s="456"/>
      <c r="B51" s="457"/>
      <c r="C51" s="426"/>
      <c r="D51" s="458"/>
      <c r="E51" s="426"/>
      <c r="F51" s="431"/>
    </row>
    <row r="52" spans="1:6" ht="16.5" customHeight="1" x14ac:dyDescent="0.3">
      <c r="A52" s="426"/>
      <c r="B52" s="459" t="s">
        <v>21</v>
      </c>
      <c r="C52" s="459"/>
      <c r="D52" s="460" t="s">
        <v>22</v>
      </c>
      <c r="E52" s="461"/>
      <c r="F52" s="460" t="s">
        <v>23</v>
      </c>
    </row>
    <row r="53" spans="1:6" ht="34.5" customHeight="1" x14ac:dyDescent="0.3">
      <c r="A53" s="428" t="s">
        <v>24</v>
      </c>
      <c r="B53" s="462"/>
      <c r="C53" s="426"/>
      <c r="D53" s="462"/>
      <c r="E53" s="426"/>
      <c r="F53" s="462"/>
    </row>
    <row r="54" spans="1:6" ht="34.5" customHeight="1" x14ac:dyDescent="0.3">
      <c r="A54" s="428" t="s">
        <v>25</v>
      </c>
      <c r="B54" s="463"/>
      <c r="C54" s="464"/>
      <c r="D54" s="463"/>
      <c r="E54" s="426"/>
      <c r="F54" s="46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0" zoomScale="60" zoomScaleNormal="40" zoomScalePageLayoutView="50" workbookViewId="0">
      <selection activeCell="C94" sqref="C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7" t="s">
        <v>40</v>
      </c>
      <c r="B1" s="477"/>
      <c r="C1" s="477"/>
      <c r="D1" s="477"/>
      <c r="E1" s="477"/>
      <c r="F1" s="477"/>
      <c r="G1" s="477"/>
      <c r="H1" s="477"/>
      <c r="I1" s="477"/>
    </row>
    <row r="2" spans="1:9" ht="18.75" customHeight="1" x14ac:dyDescent="0.25">
      <c r="A2" s="477"/>
      <c r="B2" s="477"/>
      <c r="C2" s="477"/>
      <c r="D2" s="477"/>
      <c r="E2" s="477"/>
      <c r="F2" s="477"/>
      <c r="G2" s="477"/>
      <c r="H2" s="477"/>
      <c r="I2" s="477"/>
    </row>
    <row r="3" spans="1:9" ht="18.75" customHeight="1" x14ac:dyDescent="0.25">
      <c r="A3" s="477"/>
      <c r="B3" s="477"/>
      <c r="C3" s="477"/>
      <c r="D3" s="477"/>
      <c r="E3" s="477"/>
      <c r="F3" s="477"/>
      <c r="G3" s="477"/>
      <c r="H3" s="477"/>
      <c r="I3" s="477"/>
    </row>
    <row r="4" spans="1:9" ht="18.75" customHeight="1" x14ac:dyDescent="0.25">
      <c r="A4" s="477"/>
      <c r="B4" s="477"/>
      <c r="C4" s="477"/>
      <c r="D4" s="477"/>
      <c r="E4" s="477"/>
      <c r="F4" s="477"/>
      <c r="G4" s="477"/>
      <c r="H4" s="477"/>
      <c r="I4" s="477"/>
    </row>
    <row r="5" spans="1:9" ht="18.75" customHeight="1" x14ac:dyDescent="0.25">
      <c r="A5" s="477"/>
      <c r="B5" s="477"/>
      <c r="C5" s="477"/>
      <c r="D5" s="477"/>
      <c r="E5" s="477"/>
      <c r="F5" s="477"/>
      <c r="G5" s="477"/>
      <c r="H5" s="477"/>
      <c r="I5" s="477"/>
    </row>
    <row r="6" spans="1:9" ht="18.75" customHeight="1" x14ac:dyDescent="0.25">
      <c r="A6" s="477"/>
      <c r="B6" s="477"/>
      <c r="C6" s="477"/>
      <c r="D6" s="477"/>
      <c r="E6" s="477"/>
      <c r="F6" s="477"/>
      <c r="G6" s="477"/>
      <c r="H6" s="477"/>
      <c r="I6" s="477"/>
    </row>
    <row r="7" spans="1:9" ht="18.75" customHeight="1" x14ac:dyDescent="0.25">
      <c r="A7" s="477"/>
      <c r="B7" s="477"/>
      <c r="C7" s="477"/>
      <c r="D7" s="477"/>
      <c r="E7" s="477"/>
      <c r="F7" s="477"/>
      <c r="G7" s="477"/>
      <c r="H7" s="477"/>
      <c r="I7" s="477"/>
    </row>
    <row r="8" spans="1:9" x14ac:dyDescent="0.25">
      <c r="A8" s="478" t="s">
        <v>41</v>
      </c>
      <c r="B8" s="478"/>
      <c r="C8" s="478"/>
      <c r="D8" s="478"/>
      <c r="E8" s="478"/>
      <c r="F8" s="478"/>
      <c r="G8" s="478"/>
      <c r="H8" s="478"/>
      <c r="I8" s="478"/>
    </row>
    <row r="9" spans="1:9" x14ac:dyDescent="0.25">
      <c r="A9" s="478"/>
      <c r="B9" s="478"/>
      <c r="C9" s="478"/>
      <c r="D9" s="478"/>
      <c r="E9" s="478"/>
      <c r="F9" s="478"/>
      <c r="G9" s="478"/>
      <c r="H9" s="478"/>
      <c r="I9" s="478"/>
    </row>
    <row r="10" spans="1:9" x14ac:dyDescent="0.25">
      <c r="A10" s="478"/>
      <c r="B10" s="478"/>
      <c r="C10" s="478"/>
      <c r="D10" s="478"/>
      <c r="E10" s="478"/>
      <c r="F10" s="478"/>
      <c r="G10" s="478"/>
      <c r="H10" s="478"/>
      <c r="I10" s="478"/>
    </row>
    <row r="11" spans="1:9" x14ac:dyDescent="0.25">
      <c r="A11" s="478"/>
      <c r="B11" s="478"/>
      <c r="C11" s="478"/>
      <c r="D11" s="478"/>
      <c r="E11" s="478"/>
      <c r="F11" s="478"/>
      <c r="G11" s="478"/>
      <c r="H11" s="478"/>
      <c r="I11" s="478"/>
    </row>
    <row r="12" spans="1:9" x14ac:dyDescent="0.25">
      <c r="A12" s="478"/>
      <c r="B12" s="478"/>
      <c r="C12" s="478"/>
      <c r="D12" s="478"/>
      <c r="E12" s="478"/>
      <c r="F12" s="478"/>
      <c r="G12" s="478"/>
      <c r="H12" s="478"/>
      <c r="I12" s="478"/>
    </row>
    <row r="13" spans="1:9" x14ac:dyDescent="0.25">
      <c r="A13" s="478"/>
      <c r="B13" s="478"/>
      <c r="C13" s="478"/>
      <c r="D13" s="478"/>
      <c r="E13" s="478"/>
      <c r="F13" s="478"/>
      <c r="G13" s="478"/>
      <c r="H13" s="478"/>
      <c r="I13" s="478"/>
    </row>
    <row r="14" spans="1:9" x14ac:dyDescent="0.25">
      <c r="A14" s="478"/>
      <c r="B14" s="478"/>
      <c r="C14" s="478"/>
      <c r="D14" s="478"/>
      <c r="E14" s="478"/>
      <c r="F14" s="478"/>
      <c r="G14" s="478"/>
      <c r="H14" s="478"/>
      <c r="I14" s="478"/>
    </row>
    <row r="15" spans="1:9" ht="19.5" customHeight="1" x14ac:dyDescent="0.3">
      <c r="A15" s="57"/>
    </row>
    <row r="16" spans="1:9" ht="19.5" customHeight="1" x14ac:dyDescent="0.3">
      <c r="A16" s="511" t="s">
        <v>26</v>
      </c>
      <c r="B16" s="512"/>
      <c r="C16" s="512"/>
      <c r="D16" s="512"/>
      <c r="E16" s="512"/>
      <c r="F16" s="512"/>
      <c r="G16" s="512"/>
      <c r="H16" s="513"/>
    </row>
    <row r="17" spans="1:14" ht="20.25" customHeight="1" x14ac:dyDescent="0.25">
      <c r="A17" s="514" t="s">
        <v>42</v>
      </c>
      <c r="B17" s="514"/>
      <c r="C17" s="514"/>
      <c r="D17" s="514"/>
      <c r="E17" s="514"/>
      <c r="F17" s="514"/>
      <c r="G17" s="514"/>
      <c r="H17" s="514"/>
    </row>
    <row r="18" spans="1:14" ht="26.25" customHeight="1" x14ac:dyDescent="0.4">
      <c r="A18" s="59" t="s">
        <v>28</v>
      </c>
      <c r="B18" s="510" t="s">
        <v>121</v>
      </c>
      <c r="C18" s="510"/>
      <c r="D18" s="226"/>
      <c r="E18" s="60"/>
      <c r="F18" s="61"/>
      <c r="G18" s="61"/>
      <c r="H18" s="61"/>
    </row>
    <row r="19" spans="1:14" ht="26.25" customHeight="1" x14ac:dyDescent="0.4">
      <c r="A19" s="59" t="s">
        <v>29</v>
      </c>
      <c r="B19" s="62" t="s">
        <v>128</v>
      </c>
      <c r="C19" s="239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30</v>
      </c>
      <c r="B20" s="515" t="s">
        <v>122</v>
      </c>
      <c r="C20" s="515"/>
      <c r="D20" s="61"/>
      <c r="E20" s="61"/>
      <c r="F20" s="61"/>
      <c r="G20" s="61"/>
      <c r="H20" s="61"/>
    </row>
    <row r="21" spans="1:14" ht="26.25" customHeight="1" x14ac:dyDescent="0.4">
      <c r="A21" s="59" t="s">
        <v>31</v>
      </c>
      <c r="B21" s="515" t="s">
        <v>127</v>
      </c>
      <c r="C21" s="515"/>
      <c r="D21" s="515"/>
      <c r="E21" s="515"/>
      <c r="F21" s="515"/>
      <c r="G21" s="515"/>
      <c r="H21" s="515"/>
      <c r="I21" s="63"/>
    </row>
    <row r="22" spans="1:14" ht="26.25" customHeight="1" x14ac:dyDescent="0.4">
      <c r="A22" s="59" t="s">
        <v>32</v>
      </c>
      <c r="B22" s="64">
        <v>42552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33</v>
      </c>
      <c r="B23" s="247">
        <v>42556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5"/>
    </row>
    <row r="25" spans="1:14" ht="18.75" x14ac:dyDescent="0.3">
      <c r="A25" s="66" t="s">
        <v>1</v>
      </c>
      <c r="B25" s="65"/>
    </row>
    <row r="26" spans="1:14" ht="26.25" customHeight="1" x14ac:dyDescent="0.4">
      <c r="A26" s="67" t="s">
        <v>4</v>
      </c>
      <c r="B26" s="510" t="s">
        <v>123</v>
      </c>
      <c r="C26" s="510"/>
    </row>
    <row r="27" spans="1:14" ht="26.25" customHeight="1" x14ac:dyDescent="0.4">
      <c r="A27" s="68" t="s">
        <v>43</v>
      </c>
      <c r="B27" s="508" t="s">
        <v>124</v>
      </c>
      <c r="C27" s="508"/>
    </row>
    <row r="28" spans="1:14" ht="27" customHeight="1" x14ac:dyDescent="0.4">
      <c r="A28" s="68" t="s">
        <v>5</v>
      </c>
      <c r="B28" s="69">
        <v>100.4</v>
      </c>
    </row>
    <row r="29" spans="1:14" s="14" customFormat="1" ht="27" customHeight="1" x14ac:dyDescent="0.4">
      <c r="A29" s="68" t="s">
        <v>44</v>
      </c>
      <c r="B29" s="70">
        <v>0</v>
      </c>
      <c r="C29" s="485" t="s">
        <v>45</v>
      </c>
      <c r="D29" s="486"/>
      <c r="E29" s="486"/>
      <c r="F29" s="486"/>
      <c r="G29" s="487"/>
      <c r="I29" s="71"/>
      <c r="J29" s="71"/>
      <c r="K29" s="71"/>
      <c r="L29" s="71"/>
    </row>
    <row r="30" spans="1:14" s="14" customFormat="1" ht="19.5" customHeight="1" x14ac:dyDescent="0.3">
      <c r="A30" s="68" t="s">
        <v>46</v>
      </c>
      <c r="B30" s="72">
        <f>B28-B29</f>
        <v>100.4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">
      <c r="A31" s="68" t="s">
        <v>47</v>
      </c>
      <c r="B31" s="75">
        <v>1</v>
      </c>
      <c r="C31" s="488" t="s">
        <v>48</v>
      </c>
      <c r="D31" s="489"/>
      <c r="E31" s="489"/>
      <c r="F31" s="489"/>
      <c r="G31" s="489"/>
      <c r="H31" s="490"/>
      <c r="I31" s="71"/>
      <c r="J31" s="71"/>
      <c r="K31" s="71"/>
      <c r="L31" s="71"/>
    </row>
    <row r="32" spans="1:14" s="14" customFormat="1" ht="27" customHeight="1" x14ac:dyDescent="0.4">
      <c r="A32" s="68" t="s">
        <v>49</v>
      </c>
      <c r="B32" s="75">
        <v>1</v>
      </c>
      <c r="C32" s="488" t="s">
        <v>50</v>
      </c>
      <c r="D32" s="489"/>
      <c r="E32" s="489"/>
      <c r="F32" s="489"/>
      <c r="G32" s="489"/>
      <c r="H32" s="490"/>
      <c r="I32" s="71"/>
      <c r="J32" s="71"/>
      <c r="K32" s="71"/>
      <c r="L32" s="76"/>
      <c r="M32" s="76"/>
      <c r="N32" s="77"/>
    </row>
    <row r="33" spans="1:14" s="14" customFormat="1" ht="17.25" customHeight="1" x14ac:dyDescent="0.3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.75" x14ac:dyDescent="0.3">
      <c r="A34" s="68" t="s">
        <v>51</v>
      </c>
      <c r="B34" s="80">
        <f>B31/B32</f>
        <v>1</v>
      </c>
      <c r="C34" s="58" t="s">
        <v>52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">
      <c r="A36" s="81" t="s">
        <v>53</v>
      </c>
      <c r="B36" s="82">
        <v>50</v>
      </c>
      <c r="C36" s="58"/>
      <c r="D36" s="491" t="s">
        <v>54</v>
      </c>
      <c r="E36" s="509"/>
      <c r="F36" s="491" t="s">
        <v>55</v>
      </c>
      <c r="G36" s="492"/>
      <c r="J36" s="71"/>
      <c r="K36" s="71"/>
      <c r="L36" s="76"/>
      <c r="M36" s="76"/>
      <c r="N36" s="77"/>
    </row>
    <row r="37" spans="1:14" s="14" customFormat="1" ht="27" customHeight="1" x14ac:dyDescent="0.4">
      <c r="A37" s="83" t="s">
        <v>56</v>
      </c>
      <c r="B37" s="84">
        <v>5</v>
      </c>
      <c r="C37" s="85" t="s">
        <v>57</v>
      </c>
      <c r="D37" s="86" t="s">
        <v>58</v>
      </c>
      <c r="E37" s="87" t="s">
        <v>59</v>
      </c>
      <c r="F37" s="86" t="s">
        <v>58</v>
      </c>
      <c r="G37" s="88" t="s">
        <v>59</v>
      </c>
      <c r="I37" s="89" t="s">
        <v>60</v>
      </c>
      <c r="J37" s="71"/>
      <c r="K37" s="71"/>
      <c r="L37" s="76"/>
      <c r="M37" s="76"/>
      <c r="N37" s="77"/>
    </row>
    <row r="38" spans="1:14" s="14" customFormat="1" ht="26.25" customHeight="1" x14ac:dyDescent="0.4">
      <c r="A38" s="83" t="s">
        <v>61</v>
      </c>
      <c r="B38" s="84">
        <v>25</v>
      </c>
      <c r="C38" s="90">
        <v>1</v>
      </c>
      <c r="D38" s="91">
        <v>57767576</v>
      </c>
      <c r="E38" s="92">
        <f>IF(ISBLANK(D38),"-",$D$48/$D$45*D38)</f>
        <v>69860886.710564256</v>
      </c>
      <c r="F38" s="91">
        <v>56494703</v>
      </c>
      <c r="G38" s="93">
        <f>IF(ISBLANK(F38),"-",$D$48/$F$45*F38)</f>
        <v>72325995.503845811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">
      <c r="A39" s="83" t="s">
        <v>62</v>
      </c>
      <c r="B39" s="84">
        <v>1</v>
      </c>
      <c r="C39" s="95">
        <v>2</v>
      </c>
      <c r="D39" s="96">
        <v>57892958</v>
      </c>
      <c r="E39" s="97">
        <f>IF(ISBLANK(D39),"-",$D$48/$D$45*D39)</f>
        <v>70012516.713137746</v>
      </c>
      <c r="F39" s="96">
        <v>56573689</v>
      </c>
      <c r="G39" s="98">
        <f>IF(ISBLANK(F39),"-",$D$48/$F$45*F39)</f>
        <v>72427115.445672333</v>
      </c>
      <c r="I39" s="493">
        <f>ABS((F43/D43*D42)-F42)/D42</f>
        <v>3.2968860656643457E-2</v>
      </c>
      <c r="J39" s="71"/>
      <c r="K39" s="71"/>
      <c r="L39" s="76"/>
      <c r="M39" s="76"/>
      <c r="N39" s="77"/>
    </row>
    <row r="40" spans="1:14" ht="26.25" customHeight="1" x14ac:dyDescent="0.4">
      <c r="A40" s="83" t="s">
        <v>63</v>
      </c>
      <c r="B40" s="84">
        <v>1</v>
      </c>
      <c r="C40" s="95">
        <v>3</v>
      </c>
      <c r="D40" s="96">
        <v>57896563</v>
      </c>
      <c r="E40" s="97">
        <f>IF(ISBLANK(D40),"-",$D$48/$D$45*D40)</f>
        <v>70016876.399211317</v>
      </c>
      <c r="F40" s="96">
        <v>56601404</v>
      </c>
      <c r="G40" s="98">
        <f>IF(ISBLANK(F40),"-",$D$48/$F$45*F40)</f>
        <v>72462596.913118735</v>
      </c>
      <c r="I40" s="493"/>
      <c r="L40" s="76"/>
      <c r="M40" s="76"/>
      <c r="N40" s="99"/>
    </row>
    <row r="41" spans="1:14" ht="27" customHeight="1" x14ac:dyDescent="0.4">
      <c r="A41" s="83" t="s">
        <v>64</v>
      </c>
      <c r="B41" s="84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I41" s="104"/>
      <c r="L41" s="76"/>
      <c r="M41" s="76"/>
      <c r="N41" s="99"/>
    </row>
    <row r="42" spans="1:14" ht="27" customHeight="1" x14ac:dyDescent="0.4">
      <c r="A42" s="83" t="s">
        <v>65</v>
      </c>
      <c r="B42" s="84">
        <v>1</v>
      </c>
      <c r="C42" s="105" t="s">
        <v>66</v>
      </c>
      <c r="D42" s="106">
        <f>AVERAGE(D38:D41)</f>
        <v>57852365.666666664</v>
      </c>
      <c r="E42" s="107">
        <f>AVERAGE(E38:E41)</f>
        <v>69963426.607637778</v>
      </c>
      <c r="F42" s="106">
        <f>AVERAGE(F38:F41)</f>
        <v>56556598.666666664</v>
      </c>
      <c r="G42" s="108">
        <f>AVERAGE(G38:G41)</f>
        <v>72405235.954212293</v>
      </c>
      <c r="H42" s="109"/>
    </row>
    <row r="43" spans="1:14" ht="26.25" customHeight="1" x14ac:dyDescent="0.4">
      <c r="A43" s="83" t="s">
        <v>67</v>
      </c>
      <c r="B43" s="84">
        <v>1</v>
      </c>
      <c r="C43" s="110" t="s">
        <v>68</v>
      </c>
      <c r="D43" s="111">
        <v>20.59</v>
      </c>
      <c r="E43" s="99"/>
      <c r="F43" s="111">
        <v>19.45</v>
      </c>
      <c r="H43" s="109"/>
    </row>
    <row r="44" spans="1:14" ht="26.25" customHeight="1" x14ac:dyDescent="0.4">
      <c r="A44" s="83" t="s">
        <v>69</v>
      </c>
      <c r="B44" s="84">
        <v>1</v>
      </c>
      <c r="C44" s="112" t="s">
        <v>70</v>
      </c>
      <c r="D44" s="113">
        <f>D43*$B$34</f>
        <v>20.59</v>
      </c>
      <c r="E44" s="114"/>
      <c r="F44" s="113">
        <f>F43*$B$34</f>
        <v>19.45</v>
      </c>
      <c r="H44" s="109"/>
    </row>
    <row r="45" spans="1:14" ht="19.5" customHeight="1" x14ac:dyDescent="0.3">
      <c r="A45" s="83" t="s">
        <v>71</v>
      </c>
      <c r="B45" s="115">
        <f>(B44/B43)*(B42/B41)*(B40/B39)*(B38/B37)*B36</f>
        <v>250</v>
      </c>
      <c r="C45" s="112" t="s">
        <v>72</v>
      </c>
      <c r="D45" s="116">
        <f>D44*$B$30/100</f>
        <v>20.672359999999998</v>
      </c>
      <c r="E45" s="117"/>
      <c r="F45" s="116">
        <f>F44*$B$30/100</f>
        <v>19.527799999999999</v>
      </c>
      <c r="H45" s="109"/>
    </row>
    <row r="46" spans="1:14" ht="19.5" customHeight="1" x14ac:dyDescent="0.3">
      <c r="A46" s="479" t="s">
        <v>73</v>
      </c>
      <c r="B46" s="480"/>
      <c r="C46" s="112" t="s">
        <v>74</v>
      </c>
      <c r="D46" s="118">
        <f>D45/$B$45</f>
        <v>8.2689439999999989E-2</v>
      </c>
      <c r="E46" s="119"/>
      <c r="F46" s="120">
        <f>F45/$B$45</f>
        <v>7.8111199999999992E-2</v>
      </c>
      <c r="H46" s="109"/>
    </row>
    <row r="47" spans="1:14" ht="27" customHeight="1" x14ac:dyDescent="0.4">
      <c r="A47" s="481"/>
      <c r="B47" s="482"/>
      <c r="C47" s="121" t="s">
        <v>75</v>
      </c>
      <c r="D47" s="122">
        <v>0.1</v>
      </c>
      <c r="E47" s="123"/>
      <c r="F47" s="119"/>
      <c r="H47" s="109"/>
    </row>
    <row r="48" spans="1:14" ht="18.75" x14ac:dyDescent="0.3">
      <c r="C48" s="124" t="s">
        <v>76</v>
      </c>
      <c r="D48" s="116">
        <f>D47*$B$45</f>
        <v>25</v>
      </c>
      <c r="F48" s="125"/>
      <c r="H48" s="109"/>
    </row>
    <row r="49" spans="1:12" ht="19.5" customHeight="1" x14ac:dyDescent="0.3">
      <c r="C49" s="126" t="s">
        <v>77</v>
      </c>
      <c r="D49" s="127">
        <f>D48/B34</f>
        <v>25</v>
      </c>
      <c r="F49" s="125"/>
      <c r="H49" s="109"/>
    </row>
    <row r="50" spans="1:12" ht="18.75" x14ac:dyDescent="0.3">
      <c r="C50" s="81" t="s">
        <v>78</v>
      </c>
      <c r="D50" s="128">
        <f>AVERAGE(E38:E41,G38:G41)</f>
        <v>71184331.280925021</v>
      </c>
      <c r="F50" s="129"/>
      <c r="H50" s="109"/>
    </row>
    <row r="51" spans="1:12" ht="18.75" x14ac:dyDescent="0.3">
      <c r="C51" s="83" t="s">
        <v>79</v>
      </c>
      <c r="D51" s="130">
        <f>STDEV(E38:E41,G38:G41)/D50</f>
        <v>1.8815431618066251E-2</v>
      </c>
      <c r="F51" s="129"/>
      <c r="H51" s="109"/>
    </row>
    <row r="52" spans="1:12" ht="19.5" customHeight="1" x14ac:dyDescent="0.3">
      <c r="C52" s="131" t="s">
        <v>15</v>
      </c>
      <c r="D52" s="132">
        <f>COUNT(E38:E41,G38:G41)</f>
        <v>6</v>
      </c>
      <c r="F52" s="129"/>
    </row>
    <row r="54" spans="1:12" ht="18.75" x14ac:dyDescent="0.3">
      <c r="A54" s="133" t="s">
        <v>1</v>
      </c>
      <c r="B54" s="134" t="s">
        <v>80</v>
      </c>
    </row>
    <row r="55" spans="1:12" ht="18.75" x14ac:dyDescent="0.3">
      <c r="A55" s="58" t="s">
        <v>81</v>
      </c>
      <c r="B55" s="135" t="str">
        <f>B21</f>
        <v xml:space="preserve"> Lamivudine 300mg and Tenofovir Disoproxil Fumarate 300 mg</v>
      </c>
    </row>
    <row r="56" spans="1:12" ht="26.25" customHeight="1" x14ac:dyDescent="0.4">
      <c r="A56" s="136" t="s">
        <v>82</v>
      </c>
      <c r="B56" s="137">
        <v>300</v>
      </c>
      <c r="C56" s="58" t="str">
        <f>B20</f>
        <v xml:space="preserve">Lamivudine </v>
      </c>
      <c r="H56" s="138"/>
    </row>
    <row r="57" spans="1:12" ht="18.75" x14ac:dyDescent="0.3">
      <c r="A57" s="135" t="s">
        <v>83</v>
      </c>
      <c r="B57" s="227">
        <v>1050.9010000000001</v>
      </c>
      <c r="H57" s="138"/>
    </row>
    <row r="58" spans="1:12" ht="19.5" customHeight="1" x14ac:dyDescent="0.3">
      <c r="H58" s="138"/>
    </row>
    <row r="59" spans="1:12" s="14" customFormat="1" ht="27" customHeight="1" x14ac:dyDescent="0.4">
      <c r="A59" s="81" t="s">
        <v>84</v>
      </c>
      <c r="B59" s="82">
        <v>100</v>
      </c>
      <c r="C59" s="58"/>
      <c r="D59" s="139" t="s">
        <v>85</v>
      </c>
      <c r="E59" s="140" t="s">
        <v>57</v>
      </c>
      <c r="F59" s="140" t="s">
        <v>58</v>
      </c>
      <c r="G59" s="140" t="s">
        <v>86</v>
      </c>
      <c r="H59" s="85" t="s">
        <v>87</v>
      </c>
      <c r="L59" s="71"/>
    </row>
    <row r="60" spans="1:12" s="14" customFormat="1" ht="26.25" customHeight="1" x14ac:dyDescent="0.4">
      <c r="A60" s="83" t="s">
        <v>88</v>
      </c>
      <c r="B60" s="84">
        <v>5</v>
      </c>
      <c r="C60" s="496" t="s">
        <v>89</v>
      </c>
      <c r="D60" s="499">
        <v>176.54</v>
      </c>
      <c r="E60" s="141">
        <v>1</v>
      </c>
      <c r="F60" s="142">
        <v>69468313</v>
      </c>
      <c r="G60" s="228">
        <f>IF(ISBLANK(F60),"-",(F60/$D$50*$D$47*$B$68)*($B$57/$D$60))</f>
        <v>290.46314155060418</v>
      </c>
      <c r="H60" s="143">
        <f t="shared" ref="H60:H71" si="0">IF(ISBLANK(F60),"-",G60/$B$56)</f>
        <v>0.96821047183534725</v>
      </c>
      <c r="L60" s="71"/>
    </row>
    <row r="61" spans="1:12" s="14" customFormat="1" ht="26.25" customHeight="1" x14ac:dyDescent="0.4">
      <c r="A61" s="83" t="s">
        <v>90</v>
      </c>
      <c r="B61" s="84">
        <v>25</v>
      </c>
      <c r="C61" s="497"/>
      <c r="D61" s="500"/>
      <c r="E61" s="144">
        <v>2</v>
      </c>
      <c r="F61" s="96">
        <v>69005105</v>
      </c>
      <c r="G61" s="229">
        <f>IF(ISBLANK(F61),"-",(F61/$D$50*$D$47*$B$68)*($B$57/$D$60))</f>
        <v>288.52636138334475</v>
      </c>
      <c r="H61" s="145">
        <f t="shared" si="0"/>
        <v>0.96175453794448251</v>
      </c>
      <c r="L61" s="71"/>
    </row>
    <row r="62" spans="1:12" s="14" customFormat="1" ht="26.25" customHeight="1" x14ac:dyDescent="0.4">
      <c r="A62" s="83" t="s">
        <v>91</v>
      </c>
      <c r="B62" s="84">
        <v>1</v>
      </c>
      <c r="C62" s="497"/>
      <c r="D62" s="500"/>
      <c r="E62" s="144">
        <v>3</v>
      </c>
      <c r="F62" s="146">
        <v>69324083</v>
      </c>
      <c r="G62" s="229">
        <f>IF(ISBLANK(F62),"-",(F62/$D$50*$D$47*$B$68)*($B$57/$D$60))</f>
        <v>289.86008244211769</v>
      </c>
      <c r="H62" s="145">
        <f t="shared" si="0"/>
        <v>0.96620027480705895</v>
      </c>
      <c r="L62" s="71"/>
    </row>
    <row r="63" spans="1:12" ht="27" customHeight="1" x14ac:dyDescent="0.4">
      <c r="A63" s="83" t="s">
        <v>92</v>
      </c>
      <c r="B63" s="84">
        <v>1</v>
      </c>
      <c r="C63" s="507"/>
      <c r="D63" s="501"/>
      <c r="E63" s="147">
        <v>4</v>
      </c>
      <c r="F63" s="148"/>
      <c r="G63" s="229" t="str">
        <f>IF(ISBLANK(F63),"-",(F63/$D$50*$D$47*$B$68)*($B$57/$D$60))</f>
        <v>-</v>
      </c>
      <c r="H63" s="145" t="str">
        <f t="shared" si="0"/>
        <v>-</v>
      </c>
    </row>
    <row r="64" spans="1:12" ht="26.25" customHeight="1" x14ac:dyDescent="0.4">
      <c r="A64" s="83" t="s">
        <v>93</v>
      </c>
      <c r="B64" s="84">
        <v>1</v>
      </c>
      <c r="C64" s="496" t="s">
        <v>94</v>
      </c>
      <c r="D64" s="499">
        <v>176.32</v>
      </c>
      <c r="E64" s="141">
        <v>1</v>
      </c>
      <c r="F64" s="142">
        <v>69960239</v>
      </c>
      <c r="G64" s="230">
        <f>IF(ISBLANK(F64),"-",(F64/$D$50*$D$47*$B$68)*($B$57/$D$64))</f>
        <v>292.88498472816559</v>
      </c>
      <c r="H64" s="149">
        <f t="shared" si="0"/>
        <v>0.97628328242721862</v>
      </c>
    </row>
    <row r="65" spans="1:8" ht="26.25" customHeight="1" x14ac:dyDescent="0.4">
      <c r="A65" s="83" t="s">
        <v>95</v>
      </c>
      <c r="B65" s="84">
        <v>1</v>
      </c>
      <c r="C65" s="497"/>
      <c r="D65" s="500"/>
      <c r="E65" s="144">
        <v>2</v>
      </c>
      <c r="F65" s="96">
        <v>69532911</v>
      </c>
      <c r="G65" s="231">
        <f>IF(ISBLANK(F65),"-",(F65/$D$50*$D$47*$B$68)*($B$57/$D$64))</f>
        <v>291.09599777582088</v>
      </c>
      <c r="H65" s="150">
        <f t="shared" si="0"/>
        <v>0.9703199925860696</v>
      </c>
    </row>
    <row r="66" spans="1:8" ht="26.25" customHeight="1" x14ac:dyDescent="0.4">
      <c r="A66" s="83" t="s">
        <v>96</v>
      </c>
      <c r="B66" s="84">
        <v>1</v>
      </c>
      <c r="C66" s="497"/>
      <c r="D66" s="500"/>
      <c r="E66" s="144">
        <v>3</v>
      </c>
      <c r="F66" s="96">
        <v>69348410</v>
      </c>
      <c r="G66" s="231">
        <f>IF(ISBLANK(F66),"-",(F66/$D$50*$D$47*$B$68)*($B$57/$D$64))</f>
        <v>290.32359371689057</v>
      </c>
      <c r="H66" s="150">
        <f t="shared" si="0"/>
        <v>0.96774531238963524</v>
      </c>
    </row>
    <row r="67" spans="1:8" ht="27" customHeight="1" x14ac:dyDescent="0.4">
      <c r="A67" s="83" t="s">
        <v>97</v>
      </c>
      <c r="B67" s="84">
        <v>1</v>
      </c>
      <c r="C67" s="507"/>
      <c r="D67" s="501"/>
      <c r="E67" s="147">
        <v>4</v>
      </c>
      <c r="F67" s="148"/>
      <c r="G67" s="232" t="str">
        <f>IF(ISBLANK(F67),"-",(F67/$D$50*$D$47*$B$68)*($B$57/$D$64))</f>
        <v>-</v>
      </c>
      <c r="H67" s="151" t="str">
        <f t="shared" si="0"/>
        <v>-</v>
      </c>
    </row>
    <row r="68" spans="1:8" ht="26.25" customHeight="1" x14ac:dyDescent="0.4">
      <c r="A68" s="83" t="s">
        <v>98</v>
      </c>
      <c r="B68" s="152">
        <f>(B67/B66)*(B65/B64)*(B63/B62)*(B61/B60)*B59</f>
        <v>500</v>
      </c>
      <c r="C68" s="496" t="s">
        <v>99</v>
      </c>
      <c r="D68" s="499">
        <v>174.93</v>
      </c>
      <c r="E68" s="141">
        <v>1</v>
      </c>
      <c r="F68" s="142">
        <v>68463211</v>
      </c>
      <c r="G68" s="230">
        <f>IF(ISBLANK(F68),"-",(F68/$D$50*$D$47*$B$68)*($B$57/$D$68))</f>
        <v>288.89522795248388</v>
      </c>
      <c r="H68" s="145">
        <f t="shared" si="0"/>
        <v>0.96298409317494627</v>
      </c>
    </row>
    <row r="69" spans="1:8" ht="27" customHeight="1" x14ac:dyDescent="0.4">
      <c r="A69" s="131" t="s">
        <v>100</v>
      </c>
      <c r="B69" s="153">
        <f>(D47*B68)/B56*B57</f>
        <v>175.15016666666668</v>
      </c>
      <c r="C69" s="497"/>
      <c r="D69" s="500"/>
      <c r="E69" s="144">
        <v>2</v>
      </c>
      <c r="F69" s="96">
        <v>68602908</v>
      </c>
      <c r="G69" s="231">
        <f>IF(ISBLANK(F69),"-",(F69/$D$50*$D$47*$B$68)*($B$57/$D$68))</f>
        <v>289.48470945751114</v>
      </c>
      <c r="H69" s="145">
        <f t="shared" si="0"/>
        <v>0.96494903152503719</v>
      </c>
    </row>
    <row r="70" spans="1:8" ht="26.25" customHeight="1" x14ac:dyDescent="0.4">
      <c r="A70" s="502" t="s">
        <v>73</v>
      </c>
      <c r="B70" s="503"/>
      <c r="C70" s="497"/>
      <c r="D70" s="500"/>
      <c r="E70" s="144">
        <v>3</v>
      </c>
      <c r="F70" s="96">
        <v>68457821</v>
      </c>
      <c r="G70" s="231">
        <f>IF(ISBLANK(F70),"-",(F70/$D$50*$D$47*$B$68)*($B$57/$D$68))</f>
        <v>288.87248368945677</v>
      </c>
      <c r="H70" s="145">
        <f t="shared" si="0"/>
        <v>0.96290827896485587</v>
      </c>
    </row>
    <row r="71" spans="1:8" ht="27" customHeight="1" x14ac:dyDescent="0.4">
      <c r="A71" s="504"/>
      <c r="B71" s="505"/>
      <c r="C71" s="498"/>
      <c r="D71" s="501"/>
      <c r="E71" s="147">
        <v>4</v>
      </c>
      <c r="F71" s="148"/>
      <c r="G71" s="232" t="str">
        <f>IF(ISBLANK(F71),"-",(F71/$D$50*$D$47*$B$68)*($B$57/$D$68))</f>
        <v>-</v>
      </c>
      <c r="H71" s="154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57" t="s">
        <v>66</v>
      </c>
      <c r="G72" s="237">
        <f>AVERAGE(G60:G71)</f>
        <v>290.04517585515509</v>
      </c>
      <c r="H72" s="158">
        <f>AVERAGE(H60:H71)</f>
        <v>0.96681725285051678</v>
      </c>
    </row>
    <row r="73" spans="1:8" ht="26.25" customHeight="1" x14ac:dyDescent="0.4">
      <c r="C73" s="155"/>
      <c r="D73" s="155"/>
      <c r="E73" s="155"/>
      <c r="F73" s="159" t="s">
        <v>79</v>
      </c>
      <c r="G73" s="233">
        <f>STDEV(G60:G71)/G72</f>
        <v>4.6852663653968877E-3</v>
      </c>
      <c r="H73" s="233">
        <f>STDEV(H60:H71)/H72</f>
        <v>4.6852663653968851E-3</v>
      </c>
    </row>
    <row r="74" spans="1:8" ht="27" customHeight="1" x14ac:dyDescent="0.4">
      <c r="A74" s="155"/>
      <c r="B74" s="155"/>
      <c r="C74" s="156"/>
      <c r="D74" s="156"/>
      <c r="E74" s="160"/>
      <c r="F74" s="161" t="s">
        <v>15</v>
      </c>
      <c r="G74" s="162">
        <f>COUNT(G60:G71)</f>
        <v>9</v>
      </c>
      <c r="H74" s="162">
        <f>COUNT(H60:H71)</f>
        <v>9</v>
      </c>
    </row>
    <row r="76" spans="1:8" ht="26.25" customHeight="1" x14ac:dyDescent="0.4">
      <c r="A76" s="67" t="s">
        <v>101</v>
      </c>
      <c r="B76" s="163" t="s">
        <v>102</v>
      </c>
      <c r="C76" s="483" t="str">
        <f>B20</f>
        <v xml:space="preserve">Lamivudine </v>
      </c>
      <c r="D76" s="483"/>
      <c r="E76" s="164" t="s">
        <v>103</v>
      </c>
      <c r="F76" s="164"/>
      <c r="G76" s="165">
        <f>H72</f>
        <v>0.96681725285051678</v>
      </c>
      <c r="H76" s="166"/>
    </row>
    <row r="77" spans="1:8" ht="18.75" x14ac:dyDescent="0.3">
      <c r="A77" s="66" t="s">
        <v>104</v>
      </c>
      <c r="B77" s="66" t="s">
        <v>105</v>
      </c>
    </row>
    <row r="78" spans="1:8" ht="18.75" x14ac:dyDescent="0.3">
      <c r="A78" s="66"/>
      <c r="B78" s="66"/>
    </row>
    <row r="79" spans="1:8" ht="26.25" customHeight="1" x14ac:dyDescent="0.4">
      <c r="A79" s="67" t="s">
        <v>4</v>
      </c>
      <c r="B79" s="506" t="str">
        <f>B26</f>
        <v>Lamivudine</v>
      </c>
      <c r="C79" s="506"/>
    </row>
    <row r="80" spans="1:8" ht="26.25" customHeight="1" x14ac:dyDescent="0.4">
      <c r="A80" s="68" t="s">
        <v>43</v>
      </c>
      <c r="B80" s="506" t="str">
        <f>B27</f>
        <v>L3-7</v>
      </c>
      <c r="C80" s="506"/>
    </row>
    <row r="81" spans="1:12" ht="27" customHeight="1" x14ac:dyDescent="0.4">
      <c r="A81" s="68" t="s">
        <v>5</v>
      </c>
      <c r="B81" s="167">
        <f>B28</f>
        <v>100.4</v>
      </c>
    </row>
    <row r="82" spans="1:12" s="14" customFormat="1" ht="27" customHeight="1" x14ac:dyDescent="0.4">
      <c r="A82" s="68" t="s">
        <v>44</v>
      </c>
      <c r="B82" s="70">
        <v>0</v>
      </c>
      <c r="C82" s="485" t="s">
        <v>45</v>
      </c>
      <c r="D82" s="486"/>
      <c r="E82" s="486"/>
      <c r="F82" s="486"/>
      <c r="G82" s="487"/>
      <c r="I82" s="71"/>
      <c r="J82" s="71"/>
      <c r="K82" s="71"/>
      <c r="L82" s="71"/>
    </row>
    <row r="83" spans="1:12" s="14" customFormat="1" ht="19.5" customHeight="1" x14ac:dyDescent="0.3">
      <c r="A83" s="68" t="s">
        <v>46</v>
      </c>
      <c r="B83" s="72">
        <f>B81-B82</f>
        <v>100.4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">
      <c r="A84" s="68" t="s">
        <v>47</v>
      </c>
      <c r="B84" s="75">
        <v>1</v>
      </c>
      <c r="C84" s="488" t="s">
        <v>106</v>
      </c>
      <c r="D84" s="489"/>
      <c r="E84" s="489"/>
      <c r="F84" s="489"/>
      <c r="G84" s="489"/>
      <c r="H84" s="490"/>
      <c r="I84" s="71"/>
      <c r="J84" s="71"/>
      <c r="K84" s="71"/>
      <c r="L84" s="71"/>
    </row>
    <row r="85" spans="1:12" s="14" customFormat="1" ht="27" customHeight="1" x14ac:dyDescent="0.4">
      <c r="A85" s="68" t="s">
        <v>49</v>
      </c>
      <c r="B85" s="75">
        <v>1</v>
      </c>
      <c r="C85" s="488" t="s">
        <v>107</v>
      </c>
      <c r="D85" s="489"/>
      <c r="E85" s="489"/>
      <c r="F85" s="489"/>
      <c r="G85" s="489"/>
      <c r="H85" s="490"/>
      <c r="I85" s="71"/>
      <c r="J85" s="71"/>
      <c r="K85" s="71"/>
      <c r="L85" s="71"/>
    </row>
    <row r="86" spans="1:12" s="14" customFormat="1" ht="18.75" x14ac:dyDescent="0.3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.75" x14ac:dyDescent="0.3">
      <c r="A87" s="68" t="s">
        <v>51</v>
      </c>
      <c r="B87" s="80">
        <f>B84/B85</f>
        <v>1</v>
      </c>
      <c r="C87" s="58" t="s">
        <v>52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">
      <c r="A88" s="66"/>
      <c r="B88" s="66"/>
    </row>
    <row r="89" spans="1:12" ht="27" customHeight="1" x14ac:dyDescent="0.4">
      <c r="A89" s="81" t="s">
        <v>53</v>
      </c>
      <c r="B89" s="82">
        <v>50</v>
      </c>
      <c r="D89" s="168" t="s">
        <v>54</v>
      </c>
      <c r="E89" s="169"/>
      <c r="F89" s="491" t="s">
        <v>55</v>
      </c>
      <c r="G89" s="492"/>
    </row>
    <row r="90" spans="1:12" ht="27" customHeight="1" x14ac:dyDescent="0.4">
      <c r="A90" s="83" t="s">
        <v>56</v>
      </c>
      <c r="B90" s="84">
        <v>15</v>
      </c>
      <c r="C90" s="170" t="s">
        <v>57</v>
      </c>
      <c r="D90" s="86" t="s">
        <v>58</v>
      </c>
      <c r="E90" s="87" t="s">
        <v>59</v>
      </c>
      <c r="F90" s="86" t="s">
        <v>58</v>
      </c>
      <c r="G90" s="171" t="s">
        <v>59</v>
      </c>
      <c r="I90" s="89" t="s">
        <v>60</v>
      </c>
    </row>
    <row r="91" spans="1:12" ht="26.25" customHeight="1" x14ac:dyDescent="0.4">
      <c r="A91" s="83" t="s">
        <v>61</v>
      </c>
      <c r="B91" s="84">
        <v>25</v>
      </c>
      <c r="C91" s="172">
        <v>1</v>
      </c>
      <c r="D91" s="91">
        <v>189349697</v>
      </c>
      <c r="E91" s="92">
        <f>IF(ISBLANK(D91),"-",$D$101/$D$98*D91)</f>
        <v>254432188.94966787</v>
      </c>
      <c r="F91" s="91">
        <v>184865269</v>
      </c>
      <c r="G91" s="93">
        <f>IF(ISBLANK(F91),"-",$D$101/$F$98*F91)</f>
        <v>262965943.99323586</v>
      </c>
      <c r="I91" s="94"/>
    </row>
    <row r="92" spans="1:12" ht="26.25" customHeight="1" x14ac:dyDescent="0.4">
      <c r="A92" s="83" t="s">
        <v>62</v>
      </c>
      <c r="B92" s="84">
        <v>1</v>
      </c>
      <c r="C92" s="156">
        <v>2</v>
      </c>
      <c r="D92" s="96">
        <v>189138009</v>
      </c>
      <c r="E92" s="97">
        <f>IF(ISBLANK(D92),"-",$D$101/$D$98*D92)</f>
        <v>254147740.42892703</v>
      </c>
      <c r="F92" s="96">
        <v>185212020</v>
      </c>
      <c r="G92" s="98">
        <f>IF(ISBLANK(F92),"-",$D$101/$F$98*F92)</f>
        <v>263459188.09765226</v>
      </c>
      <c r="I92" s="493">
        <f>ABS((F96/D96*D95)-F95)/D95</f>
        <v>3.3189785171838654E-2</v>
      </c>
    </row>
    <row r="93" spans="1:12" ht="26.25" customHeight="1" x14ac:dyDescent="0.4">
      <c r="A93" s="83" t="s">
        <v>63</v>
      </c>
      <c r="B93" s="84">
        <v>1</v>
      </c>
      <c r="C93" s="156">
        <v>3</v>
      </c>
      <c r="D93" s="96">
        <v>189043478</v>
      </c>
      <c r="E93" s="97">
        <f>IF(ISBLANK(D93),"-",$D$101/$D$98*D93)</f>
        <v>254020717.62596157</v>
      </c>
      <c r="F93" s="96">
        <v>184867814</v>
      </c>
      <c r="G93" s="98">
        <f>IF(ISBLANK(F93),"-",$D$101/$F$98*F93)</f>
        <v>262969564.18826267</v>
      </c>
      <c r="I93" s="493"/>
    </row>
    <row r="94" spans="1:12" ht="27" customHeight="1" x14ac:dyDescent="0.4">
      <c r="A94" s="83" t="s">
        <v>64</v>
      </c>
      <c r="B94" s="84">
        <v>1</v>
      </c>
      <c r="C94" s="173">
        <v>4</v>
      </c>
      <c r="D94" s="101"/>
      <c r="E94" s="102" t="str">
        <f>IF(ISBLANK(D94),"-",$D$101/$D$98*D94)</f>
        <v>-</v>
      </c>
      <c r="F94" s="174"/>
      <c r="G94" s="103" t="str">
        <f>IF(ISBLANK(F94),"-",$D$101/$F$98*F94)</f>
        <v>-</v>
      </c>
      <c r="I94" s="104"/>
    </row>
    <row r="95" spans="1:12" ht="27" customHeight="1" x14ac:dyDescent="0.4">
      <c r="A95" s="83" t="s">
        <v>65</v>
      </c>
      <c r="B95" s="84">
        <v>1</v>
      </c>
      <c r="C95" s="175" t="s">
        <v>66</v>
      </c>
      <c r="D95" s="176">
        <f>AVERAGE(D91:D94)</f>
        <v>189177061.33333334</v>
      </c>
      <c r="E95" s="107">
        <f>AVERAGE(E91:E94)</f>
        <v>254200215.66818547</v>
      </c>
      <c r="F95" s="177">
        <f>AVERAGE(F91:F94)</f>
        <v>184981701</v>
      </c>
      <c r="G95" s="178">
        <f>AVERAGE(G91:G94)</f>
        <v>263131565.42638361</v>
      </c>
    </row>
    <row r="96" spans="1:12" ht="26.25" customHeight="1" x14ac:dyDescent="0.4">
      <c r="A96" s="83" t="s">
        <v>67</v>
      </c>
      <c r="B96" s="69">
        <v>1</v>
      </c>
      <c r="C96" s="179" t="s">
        <v>108</v>
      </c>
      <c r="D96" s="180">
        <v>20.59</v>
      </c>
      <c r="E96" s="99"/>
      <c r="F96" s="111">
        <v>19.45</v>
      </c>
    </row>
    <row r="97" spans="1:10" ht="26.25" customHeight="1" x14ac:dyDescent="0.4">
      <c r="A97" s="83" t="s">
        <v>69</v>
      </c>
      <c r="B97" s="69">
        <v>1</v>
      </c>
      <c r="C97" s="181" t="s">
        <v>109</v>
      </c>
      <c r="D97" s="182">
        <f>D96*$B$87</f>
        <v>20.59</v>
      </c>
      <c r="E97" s="114"/>
      <c r="F97" s="113">
        <f>F96*$B$87</f>
        <v>19.45</v>
      </c>
    </row>
    <row r="98" spans="1:10" ht="19.5" customHeight="1" x14ac:dyDescent="0.3">
      <c r="A98" s="83" t="s">
        <v>71</v>
      </c>
      <c r="B98" s="183">
        <f>(B97/B96)*(B95/B94)*(B93/B92)*(B91/B90)*B89</f>
        <v>83.333333333333343</v>
      </c>
      <c r="C98" s="181" t="s">
        <v>110</v>
      </c>
      <c r="D98" s="184">
        <f>D97*$B$83/100</f>
        <v>20.672359999999998</v>
      </c>
      <c r="E98" s="117"/>
      <c r="F98" s="116">
        <f>F97*$B$83/100</f>
        <v>19.527799999999999</v>
      </c>
    </row>
    <row r="99" spans="1:10" ht="19.5" customHeight="1" x14ac:dyDescent="0.3">
      <c r="A99" s="479" t="s">
        <v>73</v>
      </c>
      <c r="B99" s="494"/>
      <c r="C99" s="181" t="s">
        <v>111</v>
      </c>
      <c r="D99" s="185">
        <f>D98/$B$98</f>
        <v>0.24806831999999995</v>
      </c>
      <c r="E99" s="117"/>
      <c r="F99" s="120">
        <f>F98/$B$98</f>
        <v>0.23433359999999998</v>
      </c>
      <c r="G99" s="186"/>
      <c r="H99" s="109"/>
    </row>
    <row r="100" spans="1:10" ht="19.5" customHeight="1" x14ac:dyDescent="0.3">
      <c r="A100" s="481"/>
      <c r="B100" s="495"/>
      <c r="C100" s="181" t="s">
        <v>75</v>
      </c>
      <c r="D100" s="187">
        <f>$B$56/$B$116</f>
        <v>0.33333333333333331</v>
      </c>
      <c r="F100" s="125"/>
      <c r="G100" s="188"/>
      <c r="H100" s="109"/>
    </row>
    <row r="101" spans="1:10" ht="18.75" x14ac:dyDescent="0.3">
      <c r="C101" s="181" t="s">
        <v>76</v>
      </c>
      <c r="D101" s="182">
        <f>D100*$B$98</f>
        <v>27.777777777777779</v>
      </c>
      <c r="F101" s="125"/>
      <c r="G101" s="186"/>
      <c r="H101" s="109"/>
    </row>
    <row r="102" spans="1:10" ht="19.5" customHeight="1" x14ac:dyDescent="0.3">
      <c r="C102" s="189" t="s">
        <v>77</v>
      </c>
      <c r="D102" s="190">
        <f>D101/B34</f>
        <v>27.777777777777779</v>
      </c>
      <c r="F102" s="129"/>
      <c r="G102" s="186"/>
      <c r="H102" s="109"/>
      <c r="J102" s="191"/>
    </row>
    <row r="103" spans="1:10" ht="18.75" x14ac:dyDescent="0.3">
      <c r="C103" s="192" t="s">
        <v>112</v>
      </c>
      <c r="D103" s="193">
        <f>AVERAGE(E91:E94,G91:G94)</f>
        <v>258665890.54728451</v>
      </c>
      <c r="F103" s="129"/>
      <c r="G103" s="194"/>
      <c r="H103" s="109"/>
      <c r="J103" s="195"/>
    </row>
    <row r="104" spans="1:10" ht="18.75" x14ac:dyDescent="0.3">
      <c r="C104" s="159" t="s">
        <v>79</v>
      </c>
      <c r="D104" s="196">
        <f>STDEV(E91:E94,G91:G94)/D103</f>
        <v>1.8931778679156883E-2</v>
      </c>
      <c r="F104" s="129"/>
      <c r="G104" s="186"/>
      <c r="H104" s="109"/>
      <c r="J104" s="195"/>
    </row>
    <row r="105" spans="1:10" ht="19.5" customHeight="1" x14ac:dyDescent="0.3">
      <c r="C105" s="161" t="s">
        <v>15</v>
      </c>
      <c r="D105" s="197">
        <f>COUNT(E91:E94,G91:G94)</f>
        <v>6</v>
      </c>
      <c r="F105" s="129"/>
      <c r="G105" s="186"/>
      <c r="H105" s="109"/>
      <c r="J105" s="195"/>
    </row>
    <row r="106" spans="1:10" ht="19.5" customHeight="1" x14ac:dyDescent="0.3">
      <c r="A106" s="133"/>
      <c r="B106" s="133"/>
      <c r="C106" s="133"/>
      <c r="D106" s="133"/>
      <c r="E106" s="133"/>
    </row>
    <row r="107" spans="1:10" ht="26.25" customHeight="1" x14ac:dyDescent="0.4">
      <c r="A107" s="81" t="s">
        <v>113</v>
      </c>
      <c r="B107" s="82">
        <v>900</v>
      </c>
      <c r="C107" s="198" t="s">
        <v>114</v>
      </c>
      <c r="D107" s="199" t="s">
        <v>58</v>
      </c>
      <c r="E107" s="200" t="s">
        <v>115</v>
      </c>
      <c r="F107" s="201" t="s">
        <v>116</v>
      </c>
    </row>
    <row r="108" spans="1:10" ht="26.25" customHeight="1" x14ac:dyDescent="0.4">
      <c r="A108" s="83" t="s">
        <v>117</v>
      </c>
      <c r="B108" s="84">
        <v>1</v>
      </c>
      <c r="C108" s="202">
        <v>1</v>
      </c>
      <c r="D108" s="203">
        <v>229778555</v>
      </c>
      <c r="E108" s="234">
        <f t="shared" ref="E108:E113" si="1">IF(ISBLANK(D108),"-",D108/$D$103*$D$100*$B$116)</f>
        <v>266.49654639098554</v>
      </c>
      <c r="F108" s="204">
        <f t="shared" ref="F108:F113" si="2">IF(ISBLANK(D108), "-", E108/$B$56)</f>
        <v>0.88832182130328519</v>
      </c>
    </row>
    <row r="109" spans="1:10" ht="26.25" customHeight="1" x14ac:dyDescent="0.4">
      <c r="A109" s="83" t="s">
        <v>90</v>
      </c>
      <c r="B109" s="84">
        <v>1</v>
      </c>
      <c r="C109" s="202">
        <v>2</v>
      </c>
      <c r="D109" s="203">
        <v>228176068</v>
      </c>
      <c r="E109" s="235">
        <f t="shared" si="1"/>
        <v>264.63798630413822</v>
      </c>
      <c r="F109" s="205">
        <f t="shared" si="2"/>
        <v>0.88212662101379413</v>
      </c>
    </row>
    <row r="110" spans="1:10" ht="26.25" customHeight="1" x14ac:dyDescent="0.4">
      <c r="A110" s="83" t="s">
        <v>91</v>
      </c>
      <c r="B110" s="84">
        <v>1</v>
      </c>
      <c r="C110" s="202">
        <v>3</v>
      </c>
      <c r="D110" s="203">
        <v>229164444</v>
      </c>
      <c r="E110" s="235">
        <f t="shared" si="1"/>
        <v>265.7843021147487</v>
      </c>
      <c r="F110" s="205">
        <f t="shared" si="2"/>
        <v>0.88594767371582894</v>
      </c>
    </row>
    <row r="111" spans="1:10" ht="26.25" customHeight="1" x14ac:dyDescent="0.4">
      <c r="A111" s="83" t="s">
        <v>92</v>
      </c>
      <c r="B111" s="84">
        <v>1</v>
      </c>
      <c r="C111" s="202">
        <v>4</v>
      </c>
      <c r="D111" s="203">
        <v>229007362</v>
      </c>
      <c r="E111" s="235">
        <f t="shared" si="1"/>
        <v>265.60211883615602</v>
      </c>
      <c r="F111" s="205">
        <f t="shared" si="2"/>
        <v>0.88534039612052007</v>
      </c>
    </row>
    <row r="112" spans="1:10" ht="26.25" customHeight="1" x14ac:dyDescent="0.4">
      <c r="A112" s="83" t="s">
        <v>93</v>
      </c>
      <c r="B112" s="84">
        <v>1</v>
      </c>
      <c r="C112" s="202">
        <v>5</v>
      </c>
      <c r="D112" s="203">
        <v>227941498</v>
      </c>
      <c r="E112" s="235">
        <f t="shared" si="1"/>
        <v>264.36593265280021</v>
      </c>
      <c r="F112" s="205">
        <f t="shared" si="2"/>
        <v>0.88121977550933406</v>
      </c>
    </row>
    <row r="113" spans="1:10" ht="26.25" customHeight="1" x14ac:dyDescent="0.4">
      <c r="A113" s="83" t="s">
        <v>95</v>
      </c>
      <c r="B113" s="84">
        <v>1</v>
      </c>
      <c r="C113" s="206">
        <v>6</v>
      </c>
      <c r="D113" s="207">
        <v>227207447</v>
      </c>
      <c r="E113" s="236">
        <f t="shared" si="1"/>
        <v>263.51458228907779</v>
      </c>
      <c r="F113" s="208">
        <f t="shared" si="2"/>
        <v>0.87838194096359268</v>
      </c>
    </row>
    <row r="114" spans="1:10" ht="26.25" customHeight="1" x14ac:dyDescent="0.4">
      <c r="A114" s="83" t="s">
        <v>96</v>
      </c>
      <c r="B114" s="84">
        <v>1</v>
      </c>
      <c r="C114" s="202"/>
      <c r="D114" s="156"/>
      <c r="E114" s="57"/>
      <c r="F114" s="209"/>
    </row>
    <row r="115" spans="1:10" ht="26.25" customHeight="1" x14ac:dyDescent="0.4">
      <c r="A115" s="83" t="s">
        <v>97</v>
      </c>
      <c r="B115" s="84">
        <v>1</v>
      </c>
      <c r="C115" s="202"/>
      <c r="D115" s="210" t="s">
        <v>66</v>
      </c>
      <c r="E115" s="238">
        <f>AVERAGE(E108:E113)</f>
        <v>265.06691143131775</v>
      </c>
      <c r="F115" s="211">
        <f>AVERAGE(F108:F113)</f>
        <v>0.88355637143772592</v>
      </c>
    </row>
    <row r="116" spans="1:10" ht="27" customHeight="1" x14ac:dyDescent="0.4">
      <c r="A116" s="83" t="s">
        <v>98</v>
      </c>
      <c r="B116" s="115">
        <f>(B115/B114)*(B113/B112)*(B111/B110)*(B109/B108)*B107</f>
        <v>900</v>
      </c>
      <c r="C116" s="212"/>
      <c r="D116" s="175" t="s">
        <v>79</v>
      </c>
      <c r="E116" s="213">
        <f>STDEV(E108:E113)/E115</f>
        <v>4.108542541934968E-3</v>
      </c>
      <c r="F116" s="213">
        <f>STDEV(F108:F113)/F115</f>
        <v>4.1085425419349524E-3</v>
      </c>
      <c r="I116" s="57"/>
    </row>
    <row r="117" spans="1:10" ht="27" customHeight="1" x14ac:dyDescent="0.4">
      <c r="A117" s="479" t="s">
        <v>73</v>
      </c>
      <c r="B117" s="480"/>
      <c r="C117" s="214"/>
      <c r="D117" s="215" t="s">
        <v>15</v>
      </c>
      <c r="E117" s="216">
        <f>COUNT(E108:E113)</f>
        <v>6</v>
      </c>
      <c r="F117" s="216">
        <f>COUNT(F108:F113)</f>
        <v>6</v>
      </c>
      <c r="I117" s="57"/>
      <c r="J117" s="195"/>
    </row>
    <row r="118" spans="1:10" ht="19.5" customHeight="1" x14ac:dyDescent="0.3">
      <c r="A118" s="481"/>
      <c r="B118" s="482"/>
      <c r="C118" s="57"/>
      <c r="D118" s="57"/>
      <c r="E118" s="57"/>
      <c r="F118" s="156"/>
      <c r="G118" s="57"/>
      <c r="H118" s="57"/>
      <c r="I118" s="57"/>
    </row>
    <row r="119" spans="1:10" ht="18.75" x14ac:dyDescent="0.3">
      <c r="A119" s="225"/>
      <c r="B119" s="79"/>
      <c r="C119" s="57"/>
      <c r="D119" s="57"/>
      <c r="E119" s="57"/>
      <c r="F119" s="156"/>
      <c r="G119" s="57"/>
      <c r="H119" s="57"/>
      <c r="I119" s="57"/>
    </row>
    <row r="120" spans="1:10" ht="26.25" customHeight="1" x14ac:dyDescent="0.4">
      <c r="A120" s="67" t="s">
        <v>101</v>
      </c>
      <c r="B120" s="163" t="s">
        <v>118</v>
      </c>
      <c r="C120" s="483" t="str">
        <f>B20</f>
        <v xml:space="preserve">Lamivudine </v>
      </c>
      <c r="D120" s="483"/>
      <c r="E120" s="164" t="s">
        <v>119</v>
      </c>
      <c r="F120" s="164"/>
      <c r="G120" s="165">
        <f>F115</f>
        <v>0.88355637143772592</v>
      </c>
      <c r="H120" s="57"/>
      <c r="I120" s="57"/>
    </row>
    <row r="121" spans="1:10" ht="19.5" customHeight="1" x14ac:dyDescent="0.3">
      <c r="A121" s="217"/>
      <c r="B121" s="217"/>
      <c r="C121" s="218"/>
      <c r="D121" s="218"/>
      <c r="E121" s="218"/>
      <c r="F121" s="218"/>
      <c r="G121" s="218"/>
      <c r="H121" s="218"/>
    </row>
    <row r="122" spans="1:10" ht="18.75" x14ac:dyDescent="0.3">
      <c r="B122" s="484" t="s">
        <v>21</v>
      </c>
      <c r="C122" s="484"/>
      <c r="E122" s="170" t="s">
        <v>22</v>
      </c>
      <c r="F122" s="219"/>
      <c r="G122" s="484" t="s">
        <v>23</v>
      </c>
      <c r="H122" s="484"/>
    </row>
    <row r="123" spans="1:10" ht="69.95" customHeight="1" x14ac:dyDescent="0.3">
      <c r="A123" s="220" t="s">
        <v>24</v>
      </c>
      <c r="B123" s="221"/>
      <c r="C123" s="221"/>
      <c r="E123" s="221"/>
      <c r="F123" s="57"/>
      <c r="G123" s="222"/>
      <c r="H123" s="222"/>
    </row>
    <row r="124" spans="1:10" ht="69.95" customHeight="1" x14ac:dyDescent="0.3">
      <c r="A124" s="220" t="s">
        <v>25</v>
      </c>
      <c r="B124" s="223"/>
      <c r="C124" s="223"/>
      <c r="E124" s="223"/>
      <c r="F124" s="57"/>
      <c r="G124" s="224"/>
      <c r="H124" s="224"/>
    </row>
    <row r="125" spans="1:10" ht="18.75" x14ac:dyDescent="0.3">
      <c r="A125" s="155"/>
      <c r="B125" s="155"/>
      <c r="C125" s="156"/>
      <c r="D125" s="156"/>
      <c r="E125" s="156"/>
      <c r="F125" s="160"/>
      <c r="G125" s="156"/>
      <c r="H125" s="156"/>
      <c r="I125" s="57"/>
    </row>
    <row r="126" spans="1:10" ht="18.75" x14ac:dyDescent="0.3">
      <c r="A126" s="155"/>
      <c r="B126" s="155"/>
      <c r="C126" s="156"/>
      <c r="D126" s="156"/>
      <c r="E126" s="156"/>
      <c r="F126" s="160"/>
      <c r="G126" s="156"/>
      <c r="H126" s="156"/>
      <c r="I126" s="57"/>
    </row>
    <row r="127" spans="1:10" ht="18.75" x14ac:dyDescent="0.3">
      <c r="A127" s="155"/>
      <c r="B127" s="155"/>
      <c r="C127" s="156"/>
      <c r="D127" s="156"/>
      <c r="E127" s="156"/>
      <c r="F127" s="160"/>
      <c r="G127" s="156"/>
      <c r="H127" s="156"/>
      <c r="I127" s="57"/>
    </row>
    <row r="128" spans="1:10" ht="18.75" x14ac:dyDescent="0.3">
      <c r="A128" s="155"/>
      <c r="B128" s="155"/>
      <c r="C128" s="156"/>
      <c r="D128" s="156"/>
      <c r="E128" s="156"/>
      <c r="F128" s="160"/>
      <c r="G128" s="156"/>
      <c r="H128" s="156"/>
      <c r="I128" s="57"/>
    </row>
    <row r="129" spans="1:9" ht="18.75" x14ac:dyDescent="0.3">
      <c r="A129" s="155"/>
      <c r="B129" s="155"/>
      <c r="C129" s="156"/>
      <c r="D129" s="156"/>
      <c r="E129" s="156"/>
      <c r="F129" s="160"/>
      <c r="G129" s="156"/>
      <c r="H129" s="156"/>
      <c r="I129" s="57"/>
    </row>
    <row r="130" spans="1:9" ht="18.75" x14ac:dyDescent="0.3">
      <c r="A130" s="155"/>
      <c r="B130" s="155"/>
      <c r="C130" s="156"/>
      <c r="D130" s="156"/>
      <c r="E130" s="156"/>
      <c r="F130" s="160"/>
      <c r="G130" s="156"/>
      <c r="H130" s="156"/>
      <c r="I130" s="57"/>
    </row>
    <row r="131" spans="1:9" ht="18.75" x14ac:dyDescent="0.3">
      <c r="A131" s="155"/>
      <c r="B131" s="155"/>
      <c r="C131" s="156"/>
      <c r="D131" s="156"/>
      <c r="E131" s="156"/>
      <c r="F131" s="160"/>
      <c r="G131" s="156"/>
      <c r="H131" s="156"/>
      <c r="I131" s="57"/>
    </row>
    <row r="132" spans="1:9" ht="18.75" x14ac:dyDescent="0.3">
      <c r="A132" s="155"/>
      <c r="B132" s="155"/>
      <c r="C132" s="156"/>
      <c r="D132" s="156"/>
      <c r="E132" s="156"/>
      <c r="F132" s="160"/>
      <c r="G132" s="156"/>
      <c r="H132" s="156"/>
      <c r="I132" s="57"/>
    </row>
    <row r="133" spans="1:9" ht="18.75" x14ac:dyDescent="0.3">
      <c r="A133" s="155"/>
      <c r="B133" s="155"/>
      <c r="C133" s="156"/>
      <c r="D133" s="156"/>
      <c r="E133" s="156"/>
      <c r="F133" s="160"/>
      <c r="G133" s="156"/>
      <c r="H133" s="156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5" zoomScale="60" zoomScaleNormal="40" zoomScalePageLayoutView="50" workbookViewId="0">
      <selection activeCell="F93" sqref="F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7" t="s">
        <v>40</v>
      </c>
      <c r="B1" s="477"/>
      <c r="C1" s="477"/>
      <c r="D1" s="477"/>
      <c r="E1" s="477"/>
      <c r="F1" s="477"/>
      <c r="G1" s="477"/>
      <c r="H1" s="477"/>
      <c r="I1" s="477"/>
    </row>
    <row r="2" spans="1:9" ht="18.75" customHeight="1" x14ac:dyDescent="0.25">
      <c r="A2" s="477"/>
      <c r="B2" s="477"/>
      <c r="C2" s="477"/>
      <c r="D2" s="477"/>
      <c r="E2" s="477"/>
      <c r="F2" s="477"/>
      <c r="G2" s="477"/>
      <c r="H2" s="477"/>
      <c r="I2" s="477"/>
    </row>
    <row r="3" spans="1:9" ht="18.75" customHeight="1" x14ac:dyDescent="0.25">
      <c r="A3" s="477"/>
      <c r="B3" s="477"/>
      <c r="C3" s="477"/>
      <c r="D3" s="477"/>
      <c r="E3" s="477"/>
      <c r="F3" s="477"/>
      <c r="G3" s="477"/>
      <c r="H3" s="477"/>
      <c r="I3" s="477"/>
    </row>
    <row r="4" spans="1:9" ht="18.75" customHeight="1" x14ac:dyDescent="0.25">
      <c r="A4" s="477"/>
      <c r="B4" s="477"/>
      <c r="C4" s="477"/>
      <c r="D4" s="477"/>
      <c r="E4" s="477"/>
      <c r="F4" s="477"/>
      <c r="G4" s="477"/>
      <c r="H4" s="477"/>
      <c r="I4" s="477"/>
    </row>
    <row r="5" spans="1:9" ht="18.75" customHeight="1" x14ac:dyDescent="0.25">
      <c r="A5" s="477"/>
      <c r="B5" s="477"/>
      <c r="C5" s="477"/>
      <c r="D5" s="477"/>
      <c r="E5" s="477"/>
      <c r="F5" s="477"/>
      <c r="G5" s="477"/>
      <c r="H5" s="477"/>
      <c r="I5" s="477"/>
    </row>
    <row r="6" spans="1:9" ht="18.75" customHeight="1" x14ac:dyDescent="0.25">
      <c r="A6" s="477"/>
      <c r="B6" s="477"/>
      <c r="C6" s="477"/>
      <c r="D6" s="477"/>
      <c r="E6" s="477"/>
      <c r="F6" s="477"/>
      <c r="G6" s="477"/>
      <c r="H6" s="477"/>
      <c r="I6" s="477"/>
    </row>
    <row r="7" spans="1:9" ht="18.75" customHeight="1" x14ac:dyDescent="0.25">
      <c r="A7" s="477"/>
      <c r="B7" s="477"/>
      <c r="C7" s="477"/>
      <c r="D7" s="477"/>
      <c r="E7" s="477"/>
      <c r="F7" s="477"/>
      <c r="G7" s="477"/>
      <c r="H7" s="477"/>
      <c r="I7" s="477"/>
    </row>
    <row r="8" spans="1:9" x14ac:dyDescent="0.25">
      <c r="A8" s="478" t="s">
        <v>41</v>
      </c>
      <c r="B8" s="478"/>
      <c r="C8" s="478"/>
      <c r="D8" s="478"/>
      <c r="E8" s="478"/>
      <c r="F8" s="478"/>
      <c r="G8" s="478"/>
      <c r="H8" s="478"/>
      <c r="I8" s="478"/>
    </row>
    <row r="9" spans="1:9" x14ac:dyDescent="0.25">
      <c r="A9" s="478"/>
      <c r="B9" s="478"/>
      <c r="C9" s="478"/>
      <c r="D9" s="478"/>
      <c r="E9" s="478"/>
      <c r="F9" s="478"/>
      <c r="G9" s="478"/>
      <c r="H9" s="478"/>
      <c r="I9" s="478"/>
    </row>
    <row r="10" spans="1:9" x14ac:dyDescent="0.25">
      <c r="A10" s="478"/>
      <c r="B10" s="478"/>
      <c r="C10" s="478"/>
      <c r="D10" s="478"/>
      <c r="E10" s="478"/>
      <c r="F10" s="478"/>
      <c r="G10" s="478"/>
      <c r="H10" s="478"/>
      <c r="I10" s="478"/>
    </row>
    <row r="11" spans="1:9" x14ac:dyDescent="0.25">
      <c r="A11" s="478"/>
      <c r="B11" s="478"/>
      <c r="C11" s="478"/>
      <c r="D11" s="478"/>
      <c r="E11" s="478"/>
      <c r="F11" s="478"/>
      <c r="G11" s="478"/>
      <c r="H11" s="478"/>
      <c r="I11" s="478"/>
    </row>
    <row r="12" spans="1:9" x14ac:dyDescent="0.25">
      <c r="A12" s="478"/>
      <c r="B12" s="478"/>
      <c r="C12" s="478"/>
      <c r="D12" s="478"/>
      <c r="E12" s="478"/>
      <c r="F12" s="478"/>
      <c r="G12" s="478"/>
      <c r="H12" s="478"/>
      <c r="I12" s="478"/>
    </row>
    <row r="13" spans="1:9" x14ac:dyDescent="0.25">
      <c r="A13" s="478"/>
      <c r="B13" s="478"/>
      <c r="C13" s="478"/>
      <c r="D13" s="478"/>
      <c r="E13" s="478"/>
      <c r="F13" s="478"/>
      <c r="G13" s="478"/>
      <c r="H13" s="478"/>
      <c r="I13" s="478"/>
    </row>
    <row r="14" spans="1:9" x14ac:dyDescent="0.25">
      <c r="A14" s="478"/>
      <c r="B14" s="478"/>
      <c r="C14" s="478"/>
      <c r="D14" s="478"/>
      <c r="E14" s="478"/>
      <c r="F14" s="478"/>
      <c r="G14" s="478"/>
      <c r="H14" s="478"/>
      <c r="I14" s="478"/>
    </row>
    <row r="15" spans="1:9" ht="19.5" customHeight="1" x14ac:dyDescent="0.3">
      <c r="A15" s="240"/>
    </row>
    <row r="16" spans="1:9" ht="19.5" customHeight="1" x14ac:dyDescent="0.3">
      <c r="A16" s="511" t="s">
        <v>26</v>
      </c>
      <c r="B16" s="512"/>
      <c r="C16" s="512"/>
      <c r="D16" s="512"/>
      <c r="E16" s="512"/>
      <c r="F16" s="512"/>
      <c r="G16" s="512"/>
      <c r="H16" s="513"/>
    </row>
    <row r="17" spans="1:14" ht="20.25" customHeight="1" x14ac:dyDescent="0.25">
      <c r="A17" s="514" t="s">
        <v>42</v>
      </c>
      <c r="B17" s="514"/>
      <c r="C17" s="514"/>
      <c r="D17" s="514"/>
      <c r="E17" s="514"/>
      <c r="F17" s="514"/>
      <c r="G17" s="514"/>
      <c r="H17" s="514"/>
    </row>
    <row r="18" spans="1:14" ht="26.25" customHeight="1" x14ac:dyDescent="0.4">
      <c r="A18" s="242" t="s">
        <v>28</v>
      </c>
      <c r="B18" s="510" t="s">
        <v>121</v>
      </c>
      <c r="C18" s="510"/>
      <c r="D18" s="409"/>
      <c r="E18" s="243"/>
      <c r="F18" s="244"/>
      <c r="G18" s="244"/>
      <c r="H18" s="244"/>
    </row>
    <row r="19" spans="1:14" ht="26.25" customHeight="1" x14ac:dyDescent="0.4">
      <c r="A19" s="242" t="s">
        <v>29</v>
      </c>
      <c r="B19" s="245" t="s">
        <v>128</v>
      </c>
      <c r="C19" s="422">
        <v>29</v>
      </c>
      <c r="D19" s="244"/>
      <c r="E19" s="244"/>
      <c r="F19" s="244"/>
      <c r="G19" s="244"/>
      <c r="H19" s="244"/>
    </row>
    <row r="20" spans="1:14" ht="26.25" customHeight="1" x14ac:dyDescent="0.4">
      <c r="A20" s="242" t="s">
        <v>30</v>
      </c>
      <c r="B20" s="515" t="s">
        <v>125</v>
      </c>
      <c r="C20" s="515"/>
      <c r="D20" s="244"/>
      <c r="E20" s="244"/>
      <c r="F20" s="244"/>
      <c r="G20" s="244"/>
      <c r="H20" s="244"/>
    </row>
    <row r="21" spans="1:14" ht="26.25" customHeight="1" x14ac:dyDescent="0.4">
      <c r="A21" s="242" t="s">
        <v>31</v>
      </c>
      <c r="B21" s="515" t="s">
        <v>127</v>
      </c>
      <c r="C21" s="515"/>
      <c r="D21" s="515"/>
      <c r="E21" s="515"/>
      <c r="F21" s="515"/>
      <c r="G21" s="515"/>
      <c r="H21" s="515"/>
      <c r="I21" s="246"/>
    </row>
    <row r="22" spans="1:14" ht="26.25" customHeight="1" x14ac:dyDescent="0.4">
      <c r="A22" s="242" t="s">
        <v>32</v>
      </c>
      <c r="B22" s="247">
        <v>42527</v>
      </c>
      <c r="C22" s="244"/>
      <c r="D22" s="244"/>
      <c r="E22" s="244"/>
      <c r="F22" s="244"/>
      <c r="G22" s="244"/>
      <c r="H22" s="244"/>
    </row>
    <row r="23" spans="1:14" ht="26.25" customHeight="1" x14ac:dyDescent="0.4">
      <c r="A23" s="242" t="s">
        <v>33</v>
      </c>
      <c r="B23" s="247">
        <v>42528</v>
      </c>
      <c r="C23" s="244"/>
      <c r="D23" s="244"/>
      <c r="E23" s="244"/>
      <c r="F23" s="244"/>
      <c r="G23" s="244"/>
      <c r="H23" s="244"/>
    </row>
    <row r="24" spans="1:14" ht="18.75" x14ac:dyDescent="0.3">
      <c r="A24" s="242"/>
      <c r="B24" s="248"/>
    </row>
    <row r="25" spans="1:14" ht="18.75" x14ac:dyDescent="0.3">
      <c r="A25" s="249" t="s">
        <v>1</v>
      </c>
      <c r="B25" s="248"/>
    </row>
    <row r="26" spans="1:14" ht="26.25" customHeight="1" x14ac:dyDescent="0.4">
      <c r="A26" s="250" t="s">
        <v>4</v>
      </c>
      <c r="B26" s="510" t="s">
        <v>125</v>
      </c>
      <c r="C26" s="510"/>
    </row>
    <row r="27" spans="1:14" ht="26.25" customHeight="1" x14ac:dyDescent="0.4">
      <c r="A27" s="251" t="s">
        <v>43</v>
      </c>
      <c r="B27" s="508" t="s">
        <v>126</v>
      </c>
      <c r="C27" s="508"/>
    </row>
    <row r="28" spans="1:14" ht="27" customHeight="1" x14ac:dyDescent="0.4">
      <c r="A28" s="251" t="s">
        <v>5</v>
      </c>
      <c r="B28" s="252">
        <v>98.8</v>
      </c>
    </row>
    <row r="29" spans="1:14" s="14" customFormat="1" ht="27" customHeight="1" x14ac:dyDescent="0.4">
      <c r="A29" s="251" t="s">
        <v>44</v>
      </c>
      <c r="B29" s="253">
        <v>0</v>
      </c>
      <c r="C29" s="485" t="s">
        <v>45</v>
      </c>
      <c r="D29" s="486"/>
      <c r="E29" s="486"/>
      <c r="F29" s="486"/>
      <c r="G29" s="487"/>
      <c r="I29" s="254"/>
      <c r="J29" s="254"/>
      <c r="K29" s="254"/>
      <c r="L29" s="254"/>
    </row>
    <row r="30" spans="1:14" s="14" customFormat="1" ht="19.5" customHeight="1" x14ac:dyDescent="0.3">
      <c r="A30" s="251" t="s">
        <v>46</v>
      </c>
      <c r="B30" s="255">
        <f>B28-B29</f>
        <v>98.8</v>
      </c>
      <c r="C30" s="256"/>
      <c r="D30" s="256"/>
      <c r="E30" s="256"/>
      <c r="F30" s="256"/>
      <c r="G30" s="257"/>
      <c r="I30" s="254"/>
      <c r="J30" s="254"/>
      <c r="K30" s="254"/>
      <c r="L30" s="254"/>
    </row>
    <row r="31" spans="1:14" s="14" customFormat="1" ht="27" customHeight="1" x14ac:dyDescent="0.4">
      <c r="A31" s="251" t="s">
        <v>47</v>
      </c>
      <c r="B31" s="258">
        <v>1</v>
      </c>
      <c r="C31" s="488" t="s">
        <v>48</v>
      </c>
      <c r="D31" s="489"/>
      <c r="E31" s="489"/>
      <c r="F31" s="489"/>
      <c r="G31" s="489"/>
      <c r="H31" s="490"/>
      <c r="I31" s="254"/>
      <c r="J31" s="254"/>
      <c r="K31" s="254"/>
      <c r="L31" s="254"/>
    </row>
    <row r="32" spans="1:14" s="14" customFormat="1" ht="27" customHeight="1" x14ac:dyDescent="0.4">
      <c r="A32" s="251" t="s">
        <v>49</v>
      </c>
      <c r="B32" s="258">
        <v>1</v>
      </c>
      <c r="C32" s="488" t="s">
        <v>50</v>
      </c>
      <c r="D32" s="489"/>
      <c r="E32" s="489"/>
      <c r="F32" s="489"/>
      <c r="G32" s="489"/>
      <c r="H32" s="490"/>
      <c r="I32" s="254"/>
      <c r="J32" s="254"/>
      <c r="K32" s="254"/>
      <c r="L32" s="259"/>
      <c r="M32" s="259"/>
      <c r="N32" s="260"/>
    </row>
    <row r="33" spans="1:14" s="14" customFormat="1" ht="17.25" customHeight="1" x14ac:dyDescent="0.3">
      <c r="A33" s="251"/>
      <c r="B33" s="261"/>
      <c r="C33" s="262"/>
      <c r="D33" s="262"/>
      <c r="E33" s="262"/>
      <c r="F33" s="262"/>
      <c r="G33" s="262"/>
      <c r="H33" s="262"/>
      <c r="I33" s="254"/>
      <c r="J33" s="254"/>
      <c r="K33" s="254"/>
      <c r="L33" s="259"/>
      <c r="M33" s="259"/>
      <c r="N33" s="260"/>
    </row>
    <row r="34" spans="1:14" s="14" customFormat="1" ht="18.75" x14ac:dyDescent="0.3">
      <c r="A34" s="251" t="s">
        <v>51</v>
      </c>
      <c r="B34" s="263">
        <f>B31/B32</f>
        <v>1</v>
      </c>
      <c r="C34" s="241" t="s">
        <v>52</v>
      </c>
      <c r="D34" s="241"/>
      <c r="E34" s="241"/>
      <c r="F34" s="241"/>
      <c r="G34" s="241"/>
      <c r="I34" s="254"/>
      <c r="J34" s="254"/>
      <c r="K34" s="254"/>
      <c r="L34" s="259"/>
      <c r="M34" s="259"/>
      <c r="N34" s="260"/>
    </row>
    <row r="35" spans="1:14" s="14" customFormat="1" ht="19.5" customHeight="1" x14ac:dyDescent="0.3">
      <c r="A35" s="251"/>
      <c r="B35" s="255"/>
      <c r="G35" s="241"/>
      <c r="I35" s="254"/>
      <c r="J35" s="254"/>
      <c r="K35" s="254"/>
      <c r="L35" s="259"/>
      <c r="M35" s="259"/>
      <c r="N35" s="260"/>
    </row>
    <row r="36" spans="1:14" s="14" customFormat="1" ht="27" customHeight="1" x14ac:dyDescent="0.4">
      <c r="A36" s="264" t="s">
        <v>53</v>
      </c>
      <c r="B36" s="265">
        <v>25</v>
      </c>
      <c r="C36" s="241"/>
      <c r="D36" s="491" t="s">
        <v>54</v>
      </c>
      <c r="E36" s="509"/>
      <c r="F36" s="491" t="s">
        <v>55</v>
      </c>
      <c r="G36" s="492"/>
      <c r="J36" s="254"/>
      <c r="K36" s="254"/>
      <c r="L36" s="259"/>
      <c r="M36" s="259"/>
      <c r="N36" s="260"/>
    </row>
    <row r="37" spans="1:14" s="14" customFormat="1" ht="27" customHeight="1" x14ac:dyDescent="0.4">
      <c r="A37" s="266" t="s">
        <v>56</v>
      </c>
      <c r="B37" s="267">
        <v>3</v>
      </c>
      <c r="C37" s="268" t="s">
        <v>57</v>
      </c>
      <c r="D37" s="269" t="s">
        <v>58</v>
      </c>
      <c r="E37" s="270" t="s">
        <v>59</v>
      </c>
      <c r="F37" s="269" t="s">
        <v>58</v>
      </c>
      <c r="G37" s="271" t="s">
        <v>59</v>
      </c>
      <c r="I37" s="272" t="s">
        <v>60</v>
      </c>
      <c r="J37" s="254"/>
      <c r="K37" s="254"/>
      <c r="L37" s="259"/>
      <c r="M37" s="259"/>
      <c r="N37" s="260"/>
    </row>
    <row r="38" spans="1:14" s="14" customFormat="1" ht="26.25" customHeight="1" x14ac:dyDescent="0.4">
      <c r="A38" s="266" t="s">
        <v>61</v>
      </c>
      <c r="B38" s="267">
        <v>25</v>
      </c>
      <c r="C38" s="273">
        <v>1</v>
      </c>
      <c r="D38" s="274">
        <v>57347458</v>
      </c>
      <c r="E38" s="275">
        <f>IF(ISBLANK(D38),"-",$D$48/$D$45*D38)</f>
        <v>56986319.735665575</v>
      </c>
      <c r="F38" s="274">
        <v>55969832</v>
      </c>
      <c r="G38" s="276">
        <f>IF(ISBLANK(F38),"-",$D$48/$F$45*F38)</f>
        <v>57263492.166388065</v>
      </c>
      <c r="I38" s="277"/>
      <c r="J38" s="254"/>
      <c r="K38" s="254"/>
      <c r="L38" s="259"/>
      <c r="M38" s="259"/>
      <c r="N38" s="260"/>
    </row>
    <row r="39" spans="1:14" s="14" customFormat="1" ht="26.25" customHeight="1" x14ac:dyDescent="0.4">
      <c r="A39" s="266" t="s">
        <v>62</v>
      </c>
      <c r="B39" s="267">
        <v>1</v>
      </c>
      <c r="C39" s="278">
        <v>2</v>
      </c>
      <c r="D39" s="279">
        <v>57434558</v>
      </c>
      <c r="E39" s="280">
        <f>IF(ISBLANK(D39),"-",$D$48/$D$45*D39)</f>
        <v>57072871.234582521</v>
      </c>
      <c r="F39" s="279">
        <v>56039660</v>
      </c>
      <c r="G39" s="281">
        <f>IF(ISBLANK(F39),"-",$D$48/$F$45*F39)</f>
        <v>57334934.13768065</v>
      </c>
      <c r="I39" s="493">
        <f>ABS((F43/D43*D42)-F42)/D42</f>
        <v>4.7731526070085122E-3</v>
      </c>
      <c r="J39" s="254"/>
      <c r="K39" s="254"/>
      <c r="L39" s="259"/>
      <c r="M39" s="259"/>
      <c r="N39" s="260"/>
    </row>
    <row r="40" spans="1:14" ht="26.25" customHeight="1" x14ac:dyDescent="0.4">
      <c r="A40" s="266" t="s">
        <v>63</v>
      </c>
      <c r="B40" s="267">
        <v>1</v>
      </c>
      <c r="C40" s="278">
        <v>3</v>
      </c>
      <c r="D40" s="279">
        <v>57460594</v>
      </c>
      <c r="E40" s="280">
        <f>IF(ISBLANK(D40),"-",$D$48/$D$45*D40)</f>
        <v>57098743.276210554</v>
      </c>
      <c r="F40" s="279">
        <v>56103892</v>
      </c>
      <c r="G40" s="281">
        <f>IF(ISBLANK(F40),"-",$D$48/$F$45*F40)</f>
        <v>57400650.765681811</v>
      </c>
      <c r="I40" s="493"/>
      <c r="L40" s="259"/>
      <c r="M40" s="259"/>
      <c r="N40" s="282"/>
    </row>
    <row r="41" spans="1:14" ht="27" customHeight="1" x14ac:dyDescent="0.4">
      <c r="A41" s="266" t="s">
        <v>64</v>
      </c>
      <c r="B41" s="267">
        <v>1</v>
      </c>
      <c r="C41" s="283">
        <v>4</v>
      </c>
      <c r="D41" s="284"/>
      <c r="E41" s="285" t="str">
        <f>IF(ISBLANK(D41),"-",$D$48/$D$45*D41)</f>
        <v>-</v>
      </c>
      <c r="F41" s="284"/>
      <c r="G41" s="286" t="str">
        <f>IF(ISBLANK(F41),"-",$D$48/$F$45*F41)</f>
        <v>-</v>
      </c>
      <c r="I41" s="287"/>
      <c r="L41" s="259"/>
      <c r="M41" s="259"/>
      <c r="N41" s="282"/>
    </row>
    <row r="42" spans="1:14" ht="27" customHeight="1" x14ac:dyDescent="0.4">
      <c r="A42" s="266" t="s">
        <v>65</v>
      </c>
      <c r="B42" s="267">
        <v>1</v>
      </c>
      <c r="C42" s="288" t="s">
        <v>66</v>
      </c>
      <c r="D42" s="289">
        <f>AVERAGE(D38:D41)</f>
        <v>57414203.333333336</v>
      </c>
      <c r="E42" s="290">
        <f>AVERAGE(E38:E41)</f>
        <v>57052644.748819552</v>
      </c>
      <c r="F42" s="289">
        <f>AVERAGE(F38:F41)</f>
        <v>56037794.666666664</v>
      </c>
      <c r="G42" s="291">
        <f>AVERAGE(G38:G41)</f>
        <v>57333025.689916842</v>
      </c>
      <c r="H42" s="292"/>
    </row>
    <row r="43" spans="1:14" ht="26.25" customHeight="1" x14ac:dyDescent="0.4">
      <c r="A43" s="266" t="s">
        <v>67</v>
      </c>
      <c r="B43" s="267">
        <v>1</v>
      </c>
      <c r="C43" s="293" t="s">
        <v>68</v>
      </c>
      <c r="D43" s="294">
        <v>21.22</v>
      </c>
      <c r="E43" s="282"/>
      <c r="F43" s="294">
        <v>20.61</v>
      </c>
      <c r="H43" s="292"/>
    </row>
    <row r="44" spans="1:14" ht="26.25" customHeight="1" x14ac:dyDescent="0.4">
      <c r="A44" s="266" t="s">
        <v>69</v>
      </c>
      <c r="B44" s="267">
        <v>1</v>
      </c>
      <c r="C44" s="295" t="s">
        <v>70</v>
      </c>
      <c r="D44" s="296">
        <f>D43*$B$34</f>
        <v>21.22</v>
      </c>
      <c r="E44" s="297"/>
      <c r="F44" s="296">
        <f>F43*$B$34</f>
        <v>20.61</v>
      </c>
      <c r="H44" s="292"/>
    </row>
    <row r="45" spans="1:14" ht="19.5" customHeight="1" x14ac:dyDescent="0.3">
      <c r="A45" s="266" t="s">
        <v>71</v>
      </c>
      <c r="B45" s="298">
        <f>(B44/B43)*(B42/B41)*(B40/B39)*(B38/B37)*B36</f>
        <v>208.33333333333334</v>
      </c>
      <c r="C45" s="295" t="s">
        <v>72</v>
      </c>
      <c r="D45" s="299">
        <f>D44*$B$30/100</f>
        <v>20.965359999999997</v>
      </c>
      <c r="E45" s="300"/>
      <c r="F45" s="299">
        <f>F44*$B$30/100</f>
        <v>20.362679999999997</v>
      </c>
      <c r="H45" s="292"/>
    </row>
    <row r="46" spans="1:14" ht="19.5" customHeight="1" x14ac:dyDescent="0.3">
      <c r="A46" s="479" t="s">
        <v>73</v>
      </c>
      <c r="B46" s="480"/>
      <c r="C46" s="295" t="s">
        <v>74</v>
      </c>
      <c r="D46" s="301">
        <f>D45/$B$45</f>
        <v>0.10063372799999998</v>
      </c>
      <c r="E46" s="302"/>
      <c r="F46" s="303">
        <f>F45/$B$45</f>
        <v>9.7740863999999983E-2</v>
      </c>
      <c r="H46" s="292"/>
    </row>
    <row r="47" spans="1:14" ht="27" customHeight="1" x14ac:dyDescent="0.4">
      <c r="A47" s="481"/>
      <c r="B47" s="482"/>
      <c r="C47" s="304" t="s">
        <v>75</v>
      </c>
      <c r="D47" s="305">
        <v>0.1</v>
      </c>
      <c r="E47" s="306"/>
      <c r="F47" s="302"/>
      <c r="H47" s="292"/>
    </row>
    <row r="48" spans="1:14" ht="18.75" x14ac:dyDescent="0.3">
      <c r="C48" s="307" t="s">
        <v>76</v>
      </c>
      <c r="D48" s="299">
        <f>D47*$B$45</f>
        <v>20.833333333333336</v>
      </c>
      <c r="F48" s="308"/>
      <c r="H48" s="292"/>
    </row>
    <row r="49" spans="1:12" ht="19.5" customHeight="1" x14ac:dyDescent="0.3">
      <c r="C49" s="309" t="s">
        <v>77</v>
      </c>
      <c r="D49" s="310">
        <f>D48/B34</f>
        <v>20.833333333333336</v>
      </c>
      <c r="F49" s="308"/>
      <c r="H49" s="292"/>
    </row>
    <row r="50" spans="1:12" ht="18.75" x14ac:dyDescent="0.3">
      <c r="C50" s="264" t="s">
        <v>78</v>
      </c>
      <c r="D50" s="311">
        <f>AVERAGE(E38:E41,G38:G41)</f>
        <v>57192835.21936819</v>
      </c>
      <c r="F50" s="312"/>
      <c r="H50" s="292"/>
    </row>
    <row r="51" spans="1:12" ht="18.75" x14ac:dyDescent="0.3">
      <c r="C51" s="266" t="s">
        <v>79</v>
      </c>
      <c r="D51" s="313">
        <f>STDEV(E38:E41,G38:G41)/D50</f>
        <v>2.8652000397608986E-3</v>
      </c>
      <c r="F51" s="312"/>
      <c r="H51" s="292"/>
    </row>
    <row r="52" spans="1:12" ht="19.5" customHeight="1" x14ac:dyDescent="0.3">
      <c r="C52" s="314" t="s">
        <v>15</v>
      </c>
      <c r="D52" s="315">
        <f>COUNT(E38:E41,G38:G41)</f>
        <v>6</v>
      </c>
      <c r="F52" s="312"/>
    </row>
    <row r="54" spans="1:12" ht="18.75" x14ac:dyDescent="0.3">
      <c r="A54" s="316" t="s">
        <v>1</v>
      </c>
      <c r="B54" s="317" t="s">
        <v>80</v>
      </c>
    </row>
    <row r="55" spans="1:12" ht="18.75" x14ac:dyDescent="0.3">
      <c r="A55" s="241" t="s">
        <v>81</v>
      </c>
      <c r="B55" s="318" t="str">
        <f>B21</f>
        <v xml:space="preserve"> Lamivudine 300mg and Tenofovir Disoproxil Fumarate 300 mg</v>
      </c>
    </row>
    <row r="56" spans="1:12" ht="26.25" customHeight="1" x14ac:dyDescent="0.4">
      <c r="A56" s="319" t="s">
        <v>82</v>
      </c>
      <c r="B56" s="320">
        <v>300</v>
      </c>
      <c r="C56" s="241" t="str">
        <f>B20</f>
        <v>Tenofovir Disoproxil Fumarate</v>
      </c>
      <c r="H56" s="321"/>
    </row>
    <row r="57" spans="1:12" ht="18.75" x14ac:dyDescent="0.3">
      <c r="A57" s="318" t="s">
        <v>83</v>
      </c>
      <c r="B57" s="410">
        <v>1050.9010000000001</v>
      </c>
      <c r="H57" s="321"/>
    </row>
    <row r="58" spans="1:12" ht="19.5" customHeight="1" x14ac:dyDescent="0.3">
      <c r="H58" s="321"/>
    </row>
    <row r="59" spans="1:12" s="14" customFormat="1" ht="27" customHeight="1" x14ac:dyDescent="0.4">
      <c r="A59" s="264" t="s">
        <v>84</v>
      </c>
      <c r="B59" s="265">
        <v>100</v>
      </c>
      <c r="C59" s="241"/>
      <c r="D59" s="322" t="s">
        <v>85</v>
      </c>
      <c r="E59" s="323" t="s">
        <v>57</v>
      </c>
      <c r="F59" s="323" t="s">
        <v>58</v>
      </c>
      <c r="G59" s="323" t="s">
        <v>86</v>
      </c>
      <c r="H59" s="268" t="s">
        <v>87</v>
      </c>
      <c r="L59" s="254"/>
    </row>
    <row r="60" spans="1:12" s="14" customFormat="1" ht="26.25" customHeight="1" x14ac:dyDescent="0.4">
      <c r="A60" s="266" t="s">
        <v>88</v>
      </c>
      <c r="B60" s="267">
        <v>5</v>
      </c>
      <c r="C60" s="496" t="s">
        <v>89</v>
      </c>
      <c r="D60" s="499">
        <v>176.54</v>
      </c>
      <c r="E60" s="324">
        <v>1</v>
      </c>
      <c r="F60" s="325">
        <v>53175460</v>
      </c>
      <c r="G60" s="411">
        <f>IF(ISBLANK(F60),"-",(F60/$D$50*$D$47*$B$68)*($B$57/$D$60))</f>
        <v>276.73132118895995</v>
      </c>
      <c r="H60" s="326">
        <f t="shared" ref="H60:H71" si="0">IF(ISBLANK(F60),"-",G60/$B$56)</f>
        <v>0.92243773729653322</v>
      </c>
      <c r="L60" s="254"/>
    </row>
    <row r="61" spans="1:12" s="14" customFormat="1" ht="26.25" customHeight="1" x14ac:dyDescent="0.4">
      <c r="A61" s="266" t="s">
        <v>90</v>
      </c>
      <c r="B61" s="267">
        <v>25</v>
      </c>
      <c r="C61" s="497"/>
      <c r="D61" s="500"/>
      <c r="E61" s="327">
        <v>2</v>
      </c>
      <c r="F61" s="279">
        <v>52796912</v>
      </c>
      <c r="G61" s="412">
        <f>IF(ISBLANK(F61),"-",(F61/$D$50*$D$47*$B$68)*($B$57/$D$60))</f>
        <v>274.76131306541123</v>
      </c>
      <c r="H61" s="328">
        <f t="shared" si="0"/>
        <v>0.91587104355137072</v>
      </c>
      <c r="L61" s="254"/>
    </row>
    <row r="62" spans="1:12" s="14" customFormat="1" ht="26.25" customHeight="1" x14ac:dyDescent="0.4">
      <c r="A62" s="266" t="s">
        <v>91</v>
      </c>
      <c r="B62" s="267">
        <v>1</v>
      </c>
      <c r="C62" s="497"/>
      <c r="D62" s="500"/>
      <c r="E62" s="327">
        <v>3</v>
      </c>
      <c r="F62" s="329">
        <v>53028906</v>
      </c>
      <c r="G62" s="412">
        <f>IF(ISBLANK(F62),"-",(F62/$D$50*$D$47*$B$68)*($B$57/$D$60))</f>
        <v>275.9686370101013</v>
      </c>
      <c r="H62" s="328">
        <f t="shared" si="0"/>
        <v>0.91989545670033768</v>
      </c>
      <c r="L62" s="254"/>
    </row>
    <row r="63" spans="1:12" ht="27" customHeight="1" x14ac:dyDescent="0.4">
      <c r="A63" s="266" t="s">
        <v>92</v>
      </c>
      <c r="B63" s="267">
        <v>1</v>
      </c>
      <c r="C63" s="507"/>
      <c r="D63" s="501"/>
      <c r="E63" s="330">
        <v>4</v>
      </c>
      <c r="F63" s="331"/>
      <c r="G63" s="412" t="str">
        <f>IF(ISBLANK(F63),"-",(F63/$D$50*$D$47*$B$68)*($B$57/$D$60))</f>
        <v>-</v>
      </c>
      <c r="H63" s="328" t="str">
        <f t="shared" si="0"/>
        <v>-</v>
      </c>
    </row>
    <row r="64" spans="1:12" ht="26.25" customHeight="1" x14ac:dyDescent="0.4">
      <c r="A64" s="266" t="s">
        <v>93</v>
      </c>
      <c r="B64" s="267">
        <v>1</v>
      </c>
      <c r="C64" s="496" t="s">
        <v>94</v>
      </c>
      <c r="D64" s="499">
        <v>176.32</v>
      </c>
      <c r="E64" s="324">
        <v>1</v>
      </c>
      <c r="F64" s="325">
        <v>53540009</v>
      </c>
      <c r="G64" s="413">
        <f>IF(ISBLANK(F64),"-",(F64/$D$50*$D$47*$B$68)*($B$57/$D$64))</f>
        <v>278.97613037591913</v>
      </c>
      <c r="H64" s="332">
        <f t="shared" si="0"/>
        <v>0.92992043458639706</v>
      </c>
    </row>
    <row r="65" spans="1:8" ht="26.25" customHeight="1" x14ac:dyDescent="0.4">
      <c r="A65" s="266" t="s">
        <v>95</v>
      </c>
      <c r="B65" s="267">
        <v>1</v>
      </c>
      <c r="C65" s="497"/>
      <c r="D65" s="500"/>
      <c r="E65" s="327">
        <v>2</v>
      </c>
      <c r="F65" s="279">
        <v>53138231</v>
      </c>
      <c r="G65" s="414">
        <f>IF(ISBLANK(F65),"-",(F65/$D$50*$D$47*$B$68)*($B$57/$D$64))</f>
        <v>276.88262173063339</v>
      </c>
      <c r="H65" s="333">
        <f t="shared" si="0"/>
        <v>0.92294207243544468</v>
      </c>
    </row>
    <row r="66" spans="1:8" ht="26.25" customHeight="1" x14ac:dyDescent="0.4">
      <c r="A66" s="266" t="s">
        <v>96</v>
      </c>
      <c r="B66" s="267">
        <v>1</v>
      </c>
      <c r="C66" s="497"/>
      <c r="D66" s="500"/>
      <c r="E66" s="327">
        <v>3</v>
      </c>
      <c r="F66" s="279">
        <v>53061999</v>
      </c>
      <c r="G66" s="414">
        <f>IF(ISBLANK(F66),"-",(F66/$D$50*$D$47*$B$68)*($B$57/$D$64))</f>
        <v>276.4854064748269</v>
      </c>
      <c r="H66" s="333">
        <f t="shared" si="0"/>
        <v>0.9216180215827563</v>
      </c>
    </row>
    <row r="67" spans="1:8" ht="27" customHeight="1" x14ac:dyDescent="0.4">
      <c r="A67" s="266" t="s">
        <v>97</v>
      </c>
      <c r="B67" s="267">
        <v>1</v>
      </c>
      <c r="C67" s="507"/>
      <c r="D67" s="501"/>
      <c r="E67" s="330">
        <v>4</v>
      </c>
      <c r="F67" s="331"/>
      <c r="G67" s="415" t="str">
        <f>IF(ISBLANK(F67),"-",(F67/$D$50*$D$47*$B$68)*($B$57/$D$64))</f>
        <v>-</v>
      </c>
      <c r="H67" s="334" t="str">
        <f t="shared" si="0"/>
        <v>-</v>
      </c>
    </row>
    <row r="68" spans="1:8" ht="26.25" customHeight="1" x14ac:dyDescent="0.4">
      <c r="A68" s="266" t="s">
        <v>98</v>
      </c>
      <c r="B68" s="335">
        <f>(B67/B66)*(B65/B64)*(B63/B62)*(B61/B60)*B59</f>
        <v>500</v>
      </c>
      <c r="C68" s="496" t="s">
        <v>99</v>
      </c>
      <c r="D68" s="499">
        <v>174.93</v>
      </c>
      <c r="E68" s="324">
        <v>1</v>
      </c>
      <c r="F68" s="325">
        <v>53581682</v>
      </c>
      <c r="G68" s="413">
        <f>IF(ISBLANK(F68),"-",(F68/$D$50*$D$47*$B$68)*($B$57/$D$68))</f>
        <v>281.41175181295534</v>
      </c>
      <c r="H68" s="328">
        <f t="shared" si="0"/>
        <v>0.93803917270985115</v>
      </c>
    </row>
    <row r="69" spans="1:8" ht="27" customHeight="1" x14ac:dyDescent="0.4">
      <c r="A69" s="314" t="s">
        <v>100</v>
      </c>
      <c r="B69" s="336">
        <f>(D47*B68)/B56*B57</f>
        <v>175.15016666666668</v>
      </c>
      <c r="C69" s="497"/>
      <c r="D69" s="500"/>
      <c r="E69" s="327">
        <v>2</v>
      </c>
      <c r="F69" s="279">
        <v>53666596</v>
      </c>
      <c r="G69" s="414">
        <f>IF(ISBLANK(F69),"-",(F69/$D$50*$D$47*$B$68)*($B$57/$D$68))</f>
        <v>281.85772134212107</v>
      </c>
      <c r="H69" s="328">
        <f t="shared" si="0"/>
        <v>0.93952573780707027</v>
      </c>
    </row>
    <row r="70" spans="1:8" ht="26.25" customHeight="1" x14ac:dyDescent="0.4">
      <c r="A70" s="502" t="s">
        <v>73</v>
      </c>
      <c r="B70" s="503"/>
      <c r="C70" s="497"/>
      <c r="D70" s="500"/>
      <c r="E70" s="327">
        <v>3</v>
      </c>
      <c r="F70" s="279">
        <v>53572785</v>
      </c>
      <c r="G70" s="414">
        <f>IF(ISBLANK(F70),"-",(F70/$D$50*$D$47*$B$68)*($B$57/$D$68))</f>
        <v>281.36502464310138</v>
      </c>
      <c r="H70" s="328">
        <f t="shared" si="0"/>
        <v>0.9378834154770046</v>
      </c>
    </row>
    <row r="71" spans="1:8" ht="27" customHeight="1" x14ac:dyDescent="0.4">
      <c r="A71" s="504"/>
      <c r="B71" s="505"/>
      <c r="C71" s="498"/>
      <c r="D71" s="501"/>
      <c r="E71" s="330">
        <v>4</v>
      </c>
      <c r="F71" s="331"/>
      <c r="G71" s="415" t="str">
        <f>IF(ISBLANK(F71),"-",(F71/$D$50*$D$47*$B$68)*($B$57/$D$68))</f>
        <v>-</v>
      </c>
      <c r="H71" s="337" t="str">
        <f t="shared" si="0"/>
        <v>-</v>
      </c>
    </row>
    <row r="72" spans="1:8" ht="26.25" customHeight="1" x14ac:dyDescent="0.4">
      <c r="A72" s="338"/>
      <c r="B72" s="338"/>
      <c r="C72" s="338"/>
      <c r="D72" s="338"/>
      <c r="E72" s="338"/>
      <c r="F72" s="340" t="s">
        <v>66</v>
      </c>
      <c r="G72" s="420">
        <f>AVERAGE(G60:G71)</f>
        <v>278.27110307155885</v>
      </c>
      <c r="H72" s="341">
        <f>AVERAGE(H60:H71)</f>
        <v>0.92757034357186285</v>
      </c>
    </row>
    <row r="73" spans="1:8" ht="26.25" customHeight="1" x14ac:dyDescent="0.4">
      <c r="C73" s="338"/>
      <c r="D73" s="338"/>
      <c r="E73" s="338"/>
      <c r="F73" s="342" t="s">
        <v>79</v>
      </c>
      <c r="G73" s="416">
        <f>STDEV(G60:G71)/G72</f>
        <v>9.6681357697933536E-3</v>
      </c>
      <c r="H73" s="416">
        <f>STDEV(H60:H71)/H72</f>
        <v>9.6681357697933658E-3</v>
      </c>
    </row>
    <row r="74" spans="1:8" ht="27" customHeight="1" x14ac:dyDescent="0.4">
      <c r="A74" s="338"/>
      <c r="B74" s="338"/>
      <c r="C74" s="339"/>
      <c r="D74" s="339"/>
      <c r="E74" s="343"/>
      <c r="F74" s="344" t="s">
        <v>15</v>
      </c>
      <c r="G74" s="345">
        <f>COUNT(G60:G71)</f>
        <v>9</v>
      </c>
      <c r="H74" s="345">
        <f>COUNT(H60:H71)</f>
        <v>9</v>
      </c>
    </row>
    <row r="76" spans="1:8" ht="26.25" customHeight="1" x14ac:dyDescent="0.4">
      <c r="A76" s="250" t="s">
        <v>101</v>
      </c>
      <c r="B76" s="346" t="s">
        <v>102</v>
      </c>
      <c r="C76" s="483" t="str">
        <f>B20</f>
        <v>Tenofovir Disoproxil Fumarate</v>
      </c>
      <c r="D76" s="483"/>
      <c r="E76" s="347" t="s">
        <v>103</v>
      </c>
      <c r="F76" s="347"/>
      <c r="G76" s="348">
        <f>H72</f>
        <v>0.92757034357186285</v>
      </c>
      <c r="H76" s="349"/>
    </row>
    <row r="77" spans="1:8" ht="18.75" x14ac:dyDescent="0.3">
      <c r="A77" s="249" t="s">
        <v>104</v>
      </c>
      <c r="B77" s="249" t="s">
        <v>105</v>
      </c>
    </row>
    <row r="78" spans="1:8" ht="18.75" x14ac:dyDescent="0.3">
      <c r="A78" s="249"/>
      <c r="B78" s="249"/>
    </row>
    <row r="79" spans="1:8" ht="26.25" customHeight="1" x14ac:dyDescent="0.4">
      <c r="A79" s="250" t="s">
        <v>4</v>
      </c>
      <c r="B79" s="506" t="str">
        <f>B26</f>
        <v>Tenofovir Disoproxil Fumarate</v>
      </c>
      <c r="C79" s="506"/>
    </row>
    <row r="80" spans="1:8" ht="26.25" customHeight="1" x14ac:dyDescent="0.4">
      <c r="A80" s="251" t="s">
        <v>43</v>
      </c>
      <c r="B80" s="506" t="str">
        <f>B27</f>
        <v>T11-8</v>
      </c>
      <c r="C80" s="506"/>
    </row>
    <row r="81" spans="1:12" ht="27" customHeight="1" x14ac:dyDescent="0.4">
      <c r="A81" s="251" t="s">
        <v>5</v>
      </c>
      <c r="B81" s="350">
        <f>B28</f>
        <v>98.8</v>
      </c>
    </row>
    <row r="82" spans="1:12" s="14" customFormat="1" ht="27" customHeight="1" x14ac:dyDescent="0.4">
      <c r="A82" s="251" t="s">
        <v>44</v>
      </c>
      <c r="B82" s="253">
        <v>0</v>
      </c>
      <c r="C82" s="485" t="s">
        <v>45</v>
      </c>
      <c r="D82" s="486"/>
      <c r="E82" s="486"/>
      <c r="F82" s="486"/>
      <c r="G82" s="487"/>
      <c r="I82" s="254"/>
      <c r="J82" s="254"/>
      <c r="K82" s="254"/>
      <c r="L82" s="254"/>
    </row>
    <row r="83" spans="1:12" s="14" customFormat="1" ht="19.5" customHeight="1" x14ac:dyDescent="0.3">
      <c r="A83" s="251" t="s">
        <v>46</v>
      </c>
      <c r="B83" s="255">
        <f>B81-B82</f>
        <v>98.8</v>
      </c>
      <c r="C83" s="256"/>
      <c r="D83" s="256"/>
      <c r="E83" s="256"/>
      <c r="F83" s="256"/>
      <c r="G83" s="257"/>
      <c r="I83" s="254"/>
      <c r="J83" s="254"/>
      <c r="K83" s="254"/>
      <c r="L83" s="254"/>
    </row>
    <row r="84" spans="1:12" s="14" customFormat="1" ht="27" customHeight="1" x14ac:dyDescent="0.4">
      <c r="A84" s="251" t="s">
        <v>47</v>
      </c>
      <c r="B84" s="258">
        <v>1</v>
      </c>
      <c r="C84" s="488" t="s">
        <v>106</v>
      </c>
      <c r="D84" s="489"/>
      <c r="E84" s="489"/>
      <c r="F84" s="489"/>
      <c r="G84" s="489"/>
      <c r="H84" s="490"/>
      <c r="I84" s="254"/>
      <c r="J84" s="254"/>
      <c r="K84" s="254"/>
      <c r="L84" s="254"/>
    </row>
    <row r="85" spans="1:12" s="14" customFormat="1" ht="27" customHeight="1" x14ac:dyDescent="0.4">
      <c r="A85" s="251" t="s">
        <v>49</v>
      </c>
      <c r="B85" s="258">
        <v>1</v>
      </c>
      <c r="C85" s="488" t="s">
        <v>107</v>
      </c>
      <c r="D85" s="489"/>
      <c r="E85" s="489"/>
      <c r="F85" s="489"/>
      <c r="G85" s="489"/>
      <c r="H85" s="490"/>
      <c r="I85" s="254"/>
      <c r="J85" s="254"/>
      <c r="K85" s="254"/>
      <c r="L85" s="254"/>
    </row>
    <row r="86" spans="1:12" s="14" customFormat="1" ht="18.75" x14ac:dyDescent="0.3">
      <c r="A86" s="251"/>
      <c r="B86" s="261"/>
      <c r="C86" s="262"/>
      <c r="D86" s="262"/>
      <c r="E86" s="262"/>
      <c r="F86" s="262"/>
      <c r="G86" s="262"/>
      <c r="H86" s="262"/>
      <c r="I86" s="254"/>
      <c r="J86" s="254"/>
      <c r="K86" s="254"/>
      <c r="L86" s="254"/>
    </row>
    <row r="87" spans="1:12" s="14" customFormat="1" ht="18.75" x14ac:dyDescent="0.3">
      <c r="A87" s="251" t="s">
        <v>51</v>
      </c>
      <c r="B87" s="263">
        <f>B84/B85</f>
        <v>1</v>
      </c>
      <c r="C87" s="241" t="s">
        <v>52</v>
      </c>
      <c r="D87" s="241"/>
      <c r="E87" s="241"/>
      <c r="F87" s="241"/>
      <c r="G87" s="241"/>
      <c r="I87" s="254"/>
      <c r="J87" s="254"/>
      <c r="K87" s="254"/>
      <c r="L87" s="254"/>
    </row>
    <row r="88" spans="1:12" ht="19.5" customHeight="1" x14ac:dyDescent="0.3">
      <c r="A88" s="249"/>
      <c r="B88" s="249"/>
    </row>
    <row r="89" spans="1:12" ht="27" customHeight="1" x14ac:dyDescent="0.4">
      <c r="A89" s="264" t="s">
        <v>53</v>
      </c>
      <c r="B89" s="265">
        <v>25</v>
      </c>
      <c r="D89" s="351" t="s">
        <v>54</v>
      </c>
      <c r="E89" s="352"/>
      <c r="F89" s="491" t="s">
        <v>55</v>
      </c>
      <c r="G89" s="492"/>
    </row>
    <row r="90" spans="1:12" ht="27" customHeight="1" x14ac:dyDescent="0.4">
      <c r="A90" s="266" t="s">
        <v>56</v>
      </c>
      <c r="B90" s="267">
        <v>10</v>
      </c>
      <c r="C90" s="353" t="s">
        <v>57</v>
      </c>
      <c r="D90" s="269" t="s">
        <v>58</v>
      </c>
      <c r="E90" s="270" t="s">
        <v>59</v>
      </c>
      <c r="F90" s="269" t="s">
        <v>58</v>
      </c>
      <c r="G90" s="354" t="s">
        <v>59</v>
      </c>
      <c r="I90" s="272" t="s">
        <v>60</v>
      </c>
    </row>
    <row r="91" spans="1:12" ht="26.25" customHeight="1" x14ac:dyDescent="0.4">
      <c r="A91" s="266" t="s">
        <v>61</v>
      </c>
      <c r="B91" s="267">
        <v>25</v>
      </c>
      <c r="C91" s="355">
        <v>1</v>
      </c>
      <c r="D91" s="274">
        <v>187567235</v>
      </c>
      <c r="E91" s="275">
        <f>IF(ISBLANK(D91),"-",$D$101/$D$98*D91)</f>
        <v>186386054.38526535</v>
      </c>
      <c r="F91" s="274">
        <v>182816947</v>
      </c>
      <c r="G91" s="276">
        <f>IF(ISBLANK(F91),"-",$D$101/$F$98*F91)</f>
        <v>187042491.25524408</v>
      </c>
      <c r="I91" s="277"/>
    </row>
    <row r="92" spans="1:12" ht="26.25" customHeight="1" x14ac:dyDescent="0.4">
      <c r="A92" s="266" t="s">
        <v>62</v>
      </c>
      <c r="B92" s="267">
        <v>1</v>
      </c>
      <c r="C92" s="339">
        <v>2</v>
      </c>
      <c r="D92" s="279">
        <v>187437200</v>
      </c>
      <c r="E92" s="280">
        <f>IF(ISBLANK(D92),"-",$D$101/$D$98*D92)</f>
        <v>186256838.26400629</v>
      </c>
      <c r="F92" s="279">
        <v>182975573</v>
      </c>
      <c r="G92" s="281">
        <f>IF(ISBLANK(F92),"-",$D$101/$F$98*F92)</f>
        <v>187204783.66141719</v>
      </c>
      <c r="I92" s="493">
        <f>ABS((F96/D96*D95)-F95)/D95</f>
        <v>3.9757973761112165E-3</v>
      </c>
    </row>
    <row r="93" spans="1:12" ht="26.25" customHeight="1" x14ac:dyDescent="0.4">
      <c r="A93" s="266" t="s">
        <v>63</v>
      </c>
      <c r="B93" s="267">
        <v>1</v>
      </c>
      <c r="C93" s="339">
        <v>3</v>
      </c>
      <c r="D93" s="279">
        <v>187465696</v>
      </c>
      <c r="E93" s="280">
        <f>IF(ISBLANK(D93),"-",$D$101/$D$98*D93)</f>
        <v>186285154.81409973</v>
      </c>
      <c r="F93" s="279">
        <v>182744850</v>
      </c>
      <c r="G93" s="281">
        <f>IF(ISBLANK(F93),"-",$D$101/$F$98*F93)</f>
        <v>186968727.83936104</v>
      </c>
      <c r="I93" s="493"/>
    </row>
    <row r="94" spans="1:12" ht="27" customHeight="1" x14ac:dyDescent="0.4">
      <c r="A94" s="266" t="s">
        <v>64</v>
      </c>
      <c r="B94" s="267">
        <v>1</v>
      </c>
      <c r="C94" s="356">
        <v>4</v>
      </c>
      <c r="D94" s="284"/>
      <c r="E94" s="285" t="str">
        <f>IF(ISBLANK(D94),"-",$D$101/$D$98*D94)</f>
        <v>-</v>
      </c>
      <c r="F94" s="357"/>
      <c r="G94" s="286" t="str">
        <f>IF(ISBLANK(F94),"-",$D$101/$F$98*F94)</f>
        <v>-</v>
      </c>
      <c r="I94" s="287"/>
    </row>
    <row r="95" spans="1:12" ht="27" customHeight="1" x14ac:dyDescent="0.4">
      <c r="A95" s="266" t="s">
        <v>65</v>
      </c>
      <c r="B95" s="267">
        <v>1</v>
      </c>
      <c r="C95" s="358" t="s">
        <v>66</v>
      </c>
      <c r="D95" s="359">
        <f>AVERAGE(D91:D94)</f>
        <v>187490043.66666666</v>
      </c>
      <c r="E95" s="290">
        <f>AVERAGE(E91:E94)</f>
        <v>186309349.15445709</v>
      </c>
      <c r="F95" s="360">
        <f>AVERAGE(F91:F94)</f>
        <v>182845790</v>
      </c>
      <c r="G95" s="361">
        <f>AVERAGE(G91:G94)</f>
        <v>187072000.91867411</v>
      </c>
    </row>
    <row r="96" spans="1:12" ht="26.25" customHeight="1" x14ac:dyDescent="0.4">
      <c r="A96" s="266" t="s">
        <v>67</v>
      </c>
      <c r="B96" s="252">
        <v>1</v>
      </c>
      <c r="C96" s="362" t="s">
        <v>108</v>
      </c>
      <c r="D96" s="363">
        <v>21.22</v>
      </c>
      <c r="E96" s="282"/>
      <c r="F96" s="294">
        <v>20.61</v>
      </c>
    </row>
    <row r="97" spans="1:10" ht="26.25" customHeight="1" x14ac:dyDescent="0.4">
      <c r="A97" s="266" t="s">
        <v>69</v>
      </c>
      <c r="B97" s="252">
        <v>1</v>
      </c>
      <c r="C97" s="364" t="s">
        <v>109</v>
      </c>
      <c r="D97" s="365">
        <f>D96*$B$87</f>
        <v>21.22</v>
      </c>
      <c r="E97" s="297"/>
      <c r="F97" s="296">
        <f>F96*$B$87</f>
        <v>20.61</v>
      </c>
    </row>
    <row r="98" spans="1:10" ht="19.5" customHeight="1" x14ac:dyDescent="0.3">
      <c r="A98" s="266" t="s">
        <v>71</v>
      </c>
      <c r="B98" s="366">
        <f>(B97/B96)*(B95/B94)*(B93/B92)*(B91/B90)*B89</f>
        <v>62.5</v>
      </c>
      <c r="C98" s="364" t="s">
        <v>110</v>
      </c>
      <c r="D98" s="367">
        <f>D97*$B$83/100</f>
        <v>20.965359999999997</v>
      </c>
      <c r="E98" s="300"/>
      <c r="F98" s="299">
        <f>F97*$B$83/100</f>
        <v>20.362679999999997</v>
      </c>
    </row>
    <row r="99" spans="1:10" ht="19.5" customHeight="1" x14ac:dyDescent="0.3">
      <c r="A99" s="479" t="s">
        <v>73</v>
      </c>
      <c r="B99" s="494"/>
      <c r="C99" s="364" t="s">
        <v>111</v>
      </c>
      <c r="D99" s="368">
        <f>D98/$B$98</f>
        <v>0.33544575999999993</v>
      </c>
      <c r="E99" s="300"/>
      <c r="F99" s="303">
        <f>F98/$B$98</f>
        <v>0.32580287999999996</v>
      </c>
      <c r="G99" s="369"/>
      <c r="H99" s="292"/>
    </row>
    <row r="100" spans="1:10" ht="19.5" customHeight="1" x14ac:dyDescent="0.3">
      <c r="A100" s="481"/>
      <c r="B100" s="495"/>
      <c r="C100" s="364" t="s">
        <v>75</v>
      </c>
      <c r="D100" s="370">
        <f>$B$56/$B$116</f>
        <v>0.33333333333333331</v>
      </c>
      <c r="F100" s="308"/>
      <c r="G100" s="371"/>
      <c r="H100" s="292"/>
    </row>
    <row r="101" spans="1:10" ht="18.75" x14ac:dyDescent="0.3">
      <c r="C101" s="364" t="s">
        <v>76</v>
      </c>
      <c r="D101" s="365">
        <f>D100*$B$98</f>
        <v>20.833333333333332</v>
      </c>
      <c r="F101" s="308"/>
      <c r="G101" s="369"/>
      <c r="H101" s="292"/>
    </row>
    <row r="102" spans="1:10" ht="19.5" customHeight="1" x14ac:dyDescent="0.3">
      <c r="C102" s="372" t="s">
        <v>77</v>
      </c>
      <c r="D102" s="373">
        <f>D101/B34</f>
        <v>20.833333333333332</v>
      </c>
      <c r="F102" s="312"/>
      <c r="G102" s="369"/>
      <c r="H102" s="292"/>
      <c r="J102" s="374"/>
    </row>
    <row r="103" spans="1:10" ht="18.75" x14ac:dyDescent="0.3">
      <c r="C103" s="375" t="s">
        <v>112</v>
      </c>
      <c r="D103" s="376">
        <f>AVERAGE(E91:E94,G91:G94)</f>
        <v>186690675.03656557</v>
      </c>
      <c r="F103" s="312"/>
      <c r="G103" s="377"/>
      <c r="H103" s="292"/>
      <c r="J103" s="378"/>
    </row>
    <row r="104" spans="1:10" ht="18.75" x14ac:dyDescent="0.3">
      <c r="C104" s="342" t="s">
        <v>79</v>
      </c>
      <c r="D104" s="379">
        <f>STDEV(E91:E94,G91:G94)/D103</f>
        <v>2.2862088691848123E-3</v>
      </c>
      <c r="F104" s="312"/>
      <c r="G104" s="369"/>
      <c r="H104" s="292"/>
      <c r="J104" s="378"/>
    </row>
    <row r="105" spans="1:10" ht="19.5" customHeight="1" x14ac:dyDescent="0.3">
      <c r="C105" s="344" t="s">
        <v>15</v>
      </c>
      <c r="D105" s="380">
        <f>COUNT(E91:E94,G91:G94)</f>
        <v>6</v>
      </c>
      <c r="F105" s="312"/>
      <c r="G105" s="369"/>
      <c r="H105" s="292"/>
      <c r="J105" s="378"/>
    </row>
    <row r="106" spans="1:10" ht="19.5" customHeight="1" x14ac:dyDescent="0.3">
      <c r="A106" s="316"/>
      <c r="B106" s="316"/>
      <c r="C106" s="316"/>
      <c r="D106" s="316"/>
      <c r="E106" s="316"/>
    </row>
    <row r="107" spans="1:10" ht="26.25" customHeight="1" x14ac:dyDescent="0.4">
      <c r="A107" s="264" t="s">
        <v>113</v>
      </c>
      <c r="B107" s="265">
        <v>900</v>
      </c>
      <c r="C107" s="381" t="s">
        <v>114</v>
      </c>
      <c r="D107" s="382" t="s">
        <v>58</v>
      </c>
      <c r="E107" s="383" t="s">
        <v>115</v>
      </c>
      <c r="F107" s="384" t="s">
        <v>116</v>
      </c>
    </row>
    <row r="108" spans="1:10" ht="26.25" customHeight="1" x14ac:dyDescent="0.4">
      <c r="A108" s="266" t="s">
        <v>117</v>
      </c>
      <c r="B108" s="267">
        <v>1</v>
      </c>
      <c r="C108" s="385">
        <v>1</v>
      </c>
      <c r="D108" s="386">
        <v>174389820</v>
      </c>
      <c r="E108" s="417">
        <f t="shared" ref="E108:E113" si="1">IF(ISBLANK(D108),"-",D108/$D$103*$D$100*$B$116)</f>
        <v>280.23331100898912</v>
      </c>
      <c r="F108" s="387">
        <f t="shared" ref="F108:F113" si="2">IF(ISBLANK(D108), "-", E108/$B$56)</f>
        <v>0.93411103669663043</v>
      </c>
    </row>
    <row r="109" spans="1:10" ht="26.25" customHeight="1" x14ac:dyDescent="0.4">
      <c r="A109" s="266" t="s">
        <v>90</v>
      </c>
      <c r="B109" s="267">
        <v>1</v>
      </c>
      <c r="C109" s="385">
        <v>2</v>
      </c>
      <c r="D109" s="386">
        <v>174101556</v>
      </c>
      <c r="E109" s="418">
        <f t="shared" si="1"/>
        <v>279.77008915828304</v>
      </c>
      <c r="F109" s="388">
        <f t="shared" si="2"/>
        <v>0.93256696386094351</v>
      </c>
    </row>
    <row r="110" spans="1:10" ht="26.25" customHeight="1" x14ac:dyDescent="0.4">
      <c r="A110" s="266" t="s">
        <v>91</v>
      </c>
      <c r="B110" s="267">
        <v>1</v>
      </c>
      <c r="C110" s="385">
        <v>3</v>
      </c>
      <c r="D110" s="386">
        <v>176363061</v>
      </c>
      <c r="E110" s="418">
        <f t="shared" si="1"/>
        <v>283.40418336179437</v>
      </c>
      <c r="F110" s="388">
        <f t="shared" si="2"/>
        <v>0.94468061120598124</v>
      </c>
    </row>
    <row r="111" spans="1:10" ht="26.25" customHeight="1" x14ac:dyDescent="0.4">
      <c r="A111" s="266" t="s">
        <v>92</v>
      </c>
      <c r="B111" s="267">
        <v>1</v>
      </c>
      <c r="C111" s="385">
        <v>4</v>
      </c>
      <c r="D111" s="386">
        <v>174955756</v>
      </c>
      <c r="E111" s="418">
        <f t="shared" si="1"/>
        <v>281.14273404239316</v>
      </c>
      <c r="F111" s="388">
        <f t="shared" si="2"/>
        <v>0.9371424468079772</v>
      </c>
    </row>
    <row r="112" spans="1:10" ht="26.25" customHeight="1" x14ac:dyDescent="0.4">
      <c r="A112" s="266" t="s">
        <v>93</v>
      </c>
      <c r="B112" s="267">
        <v>1</v>
      </c>
      <c r="C112" s="385">
        <v>5</v>
      </c>
      <c r="D112" s="386">
        <v>174837147</v>
      </c>
      <c r="E112" s="418">
        <f t="shared" si="1"/>
        <v>280.95213694913696</v>
      </c>
      <c r="F112" s="388">
        <f t="shared" si="2"/>
        <v>0.93650712316378981</v>
      </c>
    </row>
    <row r="113" spans="1:10" ht="26.25" customHeight="1" x14ac:dyDescent="0.4">
      <c r="A113" s="266" t="s">
        <v>95</v>
      </c>
      <c r="B113" s="267">
        <v>1</v>
      </c>
      <c r="C113" s="389">
        <v>6</v>
      </c>
      <c r="D113" s="390">
        <v>175695364</v>
      </c>
      <c r="E113" s="419">
        <f t="shared" si="1"/>
        <v>282.33123689587808</v>
      </c>
      <c r="F113" s="391">
        <f t="shared" si="2"/>
        <v>0.94110412298626023</v>
      </c>
    </row>
    <row r="114" spans="1:10" ht="26.25" customHeight="1" x14ac:dyDescent="0.4">
      <c r="A114" s="266" t="s">
        <v>96</v>
      </c>
      <c r="B114" s="267">
        <v>1</v>
      </c>
      <c r="C114" s="385"/>
      <c r="D114" s="339"/>
      <c r="E114" s="240"/>
      <c r="F114" s="392"/>
    </row>
    <row r="115" spans="1:10" ht="26.25" customHeight="1" x14ac:dyDescent="0.4">
      <c r="A115" s="266" t="s">
        <v>97</v>
      </c>
      <c r="B115" s="267">
        <v>1</v>
      </c>
      <c r="C115" s="385"/>
      <c r="D115" s="393" t="s">
        <v>66</v>
      </c>
      <c r="E115" s="421">
        <f>AVERAGE(E108:E113)</f>
        <v>281.30561523607912</v>
      </c>
      <c r="F115" s="394">
        <f>AVERAGE(F108:F113)</f>
        <v>0.93768538412026381</v>
      </c>
    </row>
    <row r="116" spans="1:10" ht="27" customHeight="1" x14ac:dyDescent="0.4">
      <c r="A116" s="266" t="s">
        <v>98</v>
      </c>
      <c r="B116" s="298">
        <f>(B115/B114)*(B113/B112)*(B111/B110)*(B109/B108)*B107</f>
        <v>900</v>
      </c>
      <c r="C116" s="395"/>
      <c r="D116" s="358" t="s">
        <v>79</v>
      </c>
      <c r="E116" s="396">
        <f>STDEV(E108:E113)/E115</f>
        <v>4.7997202979853581E-3</v>
      </c>
      <c r="F116" s="396">
        <f>STDEV(F108:F113)/F115</f>
        <v>4.7997202979853451E-3</v>
      </c>
      <c r="I116" s="240"/>
    </row>
    <row r="117" spans="1:10" ht="27" customHeight="1" x14ac:dyDescent="0.4">
      <c r="A117" s="479" t="s">
        <v>73</v>
      </c>
      <c r="B117" s="480"/>
      <c r="C117" s="397"/>
      <c r="D117" s="398" t="s">
        <v>15</v>
      </c>
      <c r="E117" s="399">
        <f>COUNT(E108:E113)</f>
        <v>6</v>
      </c>
      <c r="F117" s="399">
        <f>COUNT(F108:F113)</f>
        <v>6</v>
      </c>
      <c r="I117" s="240"/>
      <c r="J117" s="378"/>
    </row>
    <row r="118" spans="1:10" ht="19.5" customHeight="1" x14ac:dyDescent="0.3">
      <c r="A118" s="481"/>
      <c r="B118" s="482"/>
      <c r="C118" s="240"/>
      <c r="D118" s="240"/>
      <c r="E118" s="240"/>
      <c r="F118" s="339"/>
      <c r="G118" s="240"/>
      <c r="H118" s="240"/>
      <c r="I118" s="240"/>
    </row>
    <row r="119" spans="1:10" ht="18.75" x14ac:dyDescent="0.3">
      <c r="A119" s="408"/>
      <c r="B119" s="262"/>
      <c r="C119" s="240"/>
      <c r="D119" s="240"/>
      <c r="E119" s="240"/>
      <c r="F119" s="339"/>
      <c r="G119" s="240"/>
      <c r="H119" s="240"/>
      <c r="I119" s="240"/>
    </row>
    <row r="120" spans="1:10" ht="26.25" customHeight="1" x14ac:dyDescent="0.4">
      <c r="A120" s="250" t="s">
        <v>101</v>
      </c>
      <c r="B120" s="346" t="s">
        <v>118</v>
      </c>
      <c r="C120" s="483" t="str">
        <f>B20</f>
        <v>Tenofovir Disoproxil Fumarate</v>
      </c>
      <c r="D120" s="483"/>
      <c r="E120" s="347" t="s">
        <v>119</v>
      </c>
      <c r="F120" s="347"/>
      <c r="G120" s="348">
        <f>F115</f>
        <v>0.93768538412026381</v>
      </c>
      <c r="H120" s="240"/>
      <c r="I120" s="240"/>
    </row>
    <row r="121" spans="1:10" ht="19.5" customHeight="1" x14ac:dyDescent="0.3">
      <c r="A121" s="400"/>
      <c r="B121" s="400"/>
      <c r="C121" s="401"/>
      <c r="D121" s="401"/>
      <c r="E121" s="401"/>
      <c r="F121" s="401"/>
      <c r="G121" s="401"/>
      <c r="H121" s="401"/>
    </row>
    <row r="122" spans="1:10" ht="18.75" x14ac:dyDescent="0.3">
      <c r="B122" s="484" t="s">
        <v>21</v>
      </c>
      <c r="C122" s="484"/>
      <c r="E122" s="353" t="s">
        <v>22</v>
      </c>
      <c r="F122" s="402"/>
      <c r="G122" s="484" t="s">
        <v>23</v>
      </c>
      <c r="H122" s="484"/>
    </row>
    <row r="123" spans="1:10" ht="69.95" customHeight="1" x14ac:dyDescent="0.3">
      <c r="A123" s="403" t="s">
        <v>24</v>
      </c>
      <c r="B123" s="404"/>
      <c r="C123" s="404"/>
      <c r="E123" s="404"/>
      <c r="F123" s="240"/>
      <c r="G123" s="405"/>
      <c r="H123" s="405"/>
    </row>
    <row r="124" spans="1:10" ht="69.95" customHeight="1" x14ac:dyDescent="0.3">
      <c r="A124" s="403" t="s">
        <v>25</v>
      </c>
      <c r="B124" s="406"/>
      <c r="C124" s="406"/>
      <c r="E124" s="406"/>
      <c r="F124" s="240"/>
      <c r="G124" s="407"/>
      <c r="H124" s="407"/>
    </row>
    <row r="125" spans="1:10" ht="18.75" x14ac:dyDescent="0.3">
      <c r="A125" s="338"/>
      <c r="B125" s="338"/>
      <c r="C125" s="339"/>
      <c r="D125" s="339"/>
      <c r="E125" s="339"/>
      <c r="F125" s="343"/>
      <c r="G125" s="339"/>
      <c r="H125" s="339"/>
      <c r="I125" s="240"/>
    </row>
    <row r="126" spans="1:10" ht="18.75" x14ac:dyDescent="0.3">
      <c r="A126" s="338"/>
      <c r="B126" s="338"/>
      <c r="C126" s="339"/>
      <c r="D126" s="339"/>
      <c r="E126" s="339"/>
      <c r="F126" s="343"/>
      <c r="G126" s="339"/>
      <c r="H126" s="339"/>
      <c r="I126" s="240"/>
    </row>
    <row r="127" spans="1:10" ht="18.75" x14ac:dyDescent="0.3">
      <c r="A127" s="338"/>
      <c r="B127" s="338"/>
      <c r="C127" s="339"/>
      <c r="D127" s="339"/>
      <c r="E127" s="339"/>
      <c r="F127" s="343"/>
      <c r="G127" s="339"/>
      <c r="H127" s="339"/>
      <c r="I127" s="240"/>
    </row>
    <row r="128" spans="1:10" ht="18.75" x14ac:dyDescent="0.3">
      <c r="A128" s="338"/>
      <c r="B128" s="338"/>
      <c r="C128" s="339"/>
      <c r="D128" s="339"/>
      <c r="E128" s="339"/>
      <c r="F128" s="343"/>
      <c r="G128" s="339"/>
      <c r="H128" s="339"/>
      <c r="I128" s="240"/>
    </row>
    <row r="129" spans="1:9" ht="18.75" x14ac:dyDescent="0.3">
      <c r="A129" s="338"/>
      <c r="B129" s="338"/>
      <c r="C129" s="339"/>
      <c r="D129" s="339"/>
      <c r="E129" s="339"/>
      <c r="F129" s="343"/>
      <c r="G129" s="339"/>
      <c r="H129" s="339"/>
      <c r="I129" s="240"/>
    </row>
    <row r="130" spans="1:9" ht="18.75" x14ac:dyDescent="0.3">
      <c r="A130" s="338"/>
      <c r="B130" s="338"/>
      <c r="C130" s="339"/>
      <c r="D130" s="339"/>
      <c r="E130" s="339"/>
      <c r="F130" s="343"/>
      <c r="G130" s="339"/>
      <c r="H130" s="339"/>
      <c r="I130" s="240"/>
    </row>
    <row r="131" spans="1:9" ht="18.75" x14ac:dyDescent="0.3">
      <c r="A131" s="338"/>
      <c r="B131" s="338"/>
      <c r="C131" s="339"/>
      <c r="D131" s="339"/>
      <c r="E131" s="339"/>
      <c r="F131" s="343"/>
      <c r="G131" s="339"/>
      <c r="H131" s="339"/>
      <c r="I131" s="240"/>
    </row>
    <row r="132" spans="1:9" ht="18.75" x14ac:dyDescent="0.3">
      <c r="A132" s="338"/>
      <c r="B132" s="338"/>
      <c r="C132" s="339"/>
      <c r="D132" s="339"/>
      <c r="E132" s="339"/>
      <c r="F132" s="343"/>
      <c r="G132" s="339"/>
      <c r="H132" s="339"/>
      <c r="I132" s="240"/>
    </row>
    <row r="133" spans="1:9" ht="18.75" x14ac:dyDescent="0.3">
      <c r="A133" s="338"/>
      <c r="B133" s="338"/>
      <c r="C133" s="339"/>
      <c r="D133" s="339"/>
      <c r="E133" s="339"/>
      <c r="F133" s="343"/>
      <c r="G133" s="339"/>
      <c r="H133" s="339"/>
      <c r="I133" s="24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3TC</vt:lpstr>
      <vt:lpstr>SST TDF</vt:lpstr>
      <vt:lpstr>Uniformity</vt:lpstr>
      <vt:lpstr>3TC</vt:lpstr>
      <vt:lpstr>TDF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2016-06-07T13:26:59Z</cp:lastPrinted>
  <dcterms:created xsi:type="dcterms:W3CDTF">2005-07-05T10:19:27Z</dcterms:created>
  <dcterms:modified xsi:type="dcterms:W3CDTF">2016-07-15T08:55:07Z</dcterms:modified>
</cp:coreProperties>
</file>