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390" yWindow="525" windowWidth="20730" windowHeight="11445" activeTab="4"/>
  </bookViews>
  <sheets>
    <sheet name="SST 3TC" sheetId="7" r:id="rId1"/>
    <sheet name="SST TDF" sheetId="9" r:id="rId2"/>
    <sheet name="Uniformity" sheetId="6" r:id="rId3"/>
    <sheet name="3TC" sheetId="3" r:id="rId4"/>
    <sheet name="TDF" sheetId="4" r:id="rId5"/>
  </sheets>
  <definedNames>
    <definedName name="_xlnm.Print_Area" localSheetId="3">'3TC'!$A$1:$I$124</definedName>
    <definedName name="_xlnm.Print_Area" localSheetId="0">'SST 3TC'!$A$15:$G$61</definedName>
    <definedName name="_xlnm.Print_Area" localSheetId="4">TDF!$A$1:$I$124</definedName>
    <definedName name="_xlnm.Print_Area" localSheetId="2">Uniformity!$A$12:$F$54</definedName>
  </definedNames>
  <calcPr calcId="145621"/>
</workbook>
</file>

<file path=xl/calcChain.xml><?xml version="1.0" encoding="utf-8"?>
<calcChain xmlns="http://schemas.openxmlformats.org/spreadsheetml/2006/main">
  <c r="B53" i="9" l="1"/>
  <c r="F51" i="9"/>
  <c r="E51" i="9"/>
  <c r="D51" i="9"/>
  <c r="C51" i="9"/>
  <c r="B51" i="9"/>
  <c r="B52" i="9" s="1"/>
  <c r="B32" i="9"/>
  <c r="F30" i="9"/>
  <c r="E30" i="9"/>
  <c r="D30" i="9"/>
  <c r="C30" i="9"/>
  <c r="B30" i="9"/>
  <c r="B31" i="9" s="1"/>
  <c r="B53" i="7" l="1"/>
  <c r="E51" i="7"/>
  <c r="D51" i="7"/>
  <c r="C51" i="7"/>
  <c r="B51" i="7"/>
  <c r="B52" i="7" s="1"/>
  <c r="B32" i="7"/>
  <c r="E30" i="7"/>
  <c r="D30" i="7"/>
  <c r="C30" i="7"/>
  <c r="B30" i="7"/>
  <c r="B31" i="7" s="1"/>
  <c r="D50" i="6" l="1"/>
  <c r="B49" i="6"/>
  <c r="C46" i="6"/>
  <c r="C50" i="6" s="1"/>
  <c r="C45" i="6"/>
  <c r="D42" i="6"/>
  <c r="D41" i="6"/>
  <c r="D38" i="6"/>
  <c r="D37" i="6"/>
  <c r="D34" i="6"/>
  <c r="D33" i="6"/>
  <c r="D30" i="6"/>
  <c r="D29" i="6"/>
  <c r="D26" i="6"/>
  <c r="D25" i="6"/>
  <c r="C19" i="6"/>
  <c r="D27" i="6" l="1"/>
  <c r="D31" i="6"/>
  <c r="D35" i="6"/>
  <c r="D39" i="6"/>
  <c r="D43" i="6"/>
  <c r="C49" i="6"/>
  <c r="D24" i="6"/>
  <c r="D28" i="6"/>
  <c r="D32" i="6"/>
  <c r="D36" i="6"/>
  <c r="D40" i="6"/>
  <c r="D49" i="6"/>
  <c r="C120" i="4"/>
  <c r="B116" i="4"/>
  <c r="D100" i="4" s="1"/>
  <c r="B98" i="4"/>
  <c r="F95" i="4"/>
  <c r="D95" i="4"/>
  <c r="B87" i="4"/>
  <c r="F97" i="4" s="1"/>
  <c r="B81" i="4"/>
  <c r="B83" i="4" s="1"/>
  <c r="B80" i="4"/>
  <c r="B79" i="4"/>
  <c r="C76" i="4"/>
  <c r="B68" i="4"/>
  <c r="C56" i="4"/>
  <c r="B55" i="4"/>
  <c r="B45" i="4"/>
  <c r="D48" i="4" s="1"/>
  <c r="F42" i="4"/>
  <c r="D42" i="4"/>
  <c r="B34" i="4"/>
  <c r="D44" i="4" s="1"/>
  <c r="B30" i="4"/>
  <c r="C120" i="3"/>
  <c r="B116" i="3"/>
  <c r="D100" i="3" s="1"/>
  <c r="B98" i="3"/>
  <c r="F95" i="3"/>
  <c r="D95" i="3"/>
  <c r="B87" i="3"/>
  <c r="F97" i="3" s="1"/>
  <c r="B81" i="3"/>
  <c r="B83" i="3" s="1"/>
  <c r="B80" i="3"/>
  <c r="B79" i="3"/>
  <c r="C76" i="3"/>
  <c r="B68" i="3"/>
  <c r="C56" i="3"/>
  <c r="B55" i="3"/>
  <c r="B45" i="3"/>
  <c r="D48" i="3" s="1"/>
  <c r="F42" i="3"/>
  <c r="D42" i="3"/>
  <c r="B34" i="3"/>
  <c r="D44" i="3" s="1"/>
  <c r="B30" i="3"/>
  <c r="I92" i="4" l="1"/>
  <c r="D101" i="4"/>
  <c r="D102" i="4" s="1"/>
  <c r="D101" i="3"/>
  <c r="D102" i="3" s="1"/>
  <c r="I92" i="3"/>
  <c r="I39" i="4"/>
  <c r="D45" i="4"/>
  <c r="D46" i="4" s="1"/>
  <c r="B69" i="3"/>
  <c r="D45" i="3"/>
  <c r="D46" i="3" s="1"/>
  <c r="I39" i="3"/>
  <c r="F98" i="3"/>
  <c r="F99" i="3" s="1"/>
  <c r="D49" i="4"/>
  <c r="F98" i="4"/>
  <c r="F99" i="4" s="1"/>
  <c r="D49" i="3"/>
  <c r="E41" i="3"/>
  <c r="F44" i="3"/>
  <c r="F45" i="3" s="1"/>
  <c r="F46" i="3" s="1"/>
  <c r="F44" i="4"/>
  <c r="F45" i="4" s="1"/>
  <c r="F46" i="4" s="1"/>
  <c r="B69" i="4"/>
  <c r="D97" i="3"/>
  <c r="D98" i="3" s="1"/>
  <c r="D99" i="3" s="1"/>
  <c r="D97" i="4"/>
  <c r="D98" i="4" s="1"/>
  <c r="D99" i="4" s="1"/>
  <c r="E93" i="4" l="1"/>
  <c r="G92" i="3"/>
  <c r="G91" i="3"/>
  <c r="G41" i="4"/>
  <c r="E38" i="4"/>
  <c r="G92" i="4"/>
  <c r="E94" i="4"/>
  <c r="G40" i="4"/>
  <c r="E40" i="4"/>
  <c r="G93" i="4"/>
  <c r="E39" i="4"/>
  <c r="G94" i="4"/>
  <c r="E41" i="4"/>
  <c r="E40" i="3"/>
  <c r="E38" i="3"/>
  <c r="E94" i="3"/>
  <c r="E39" i="3"/>
  <c r="E93" i="3"/>
  <c r="G39" i="3"/>
  <c r="E91" i="4"/>
  <c r="G39" i="4"/>
  <c r="E91" i="3"/>
  <c r="E92" i="3"/>
  <c r="G41" i="3"/>
  <c r="E92" i="4"/>
  <c r="G38" i="4"/>
  <c r="G91" i="4"/>
  <c r="G94" i="3"/>
  <c r="G93" i="3"/>
  <c r="G40" i="3"/>
  <c r="G38" i="3"/>
  <c r="G95" i="4" l="1"/>
  <c r="G95" i="3"/>
  <c r="D52" i="4"/>
  <c r="D50" i="4"/>
  <c r="G68" i="4" s="1"/>
  <c r="H68" i="4" s="1"/>
  <c r="E42" i="4"/>
  <c r="G42" i="4"/>
  <c r="E42" i="3"/>
  <c r="D50" i="3"/>
  <c r="G68" i="3" s="1"/>
  <c r="H68" i="3" s="1"/>
  <c r="G42" i="3"/>
  <c r="E95" i="4"/>
  <c r="D105" i="4"/>
  <c r="D103" i="4"/>
  <c r="D52" i="3"/>
  <c r="E95" i="3"/>
  <c r="D105" i="3"/>
  <c r="D103" i="3"/>
  <c r="D51" i="4" l="1"/>
  <c r="G63" i="4"/>
  <c r="H63" i="4" s="1"/>
  <c r="G60" i="4"/>
  <c r="H60" i="4" s="1"/>
  <c r="G62" i="4"/>
  <c r="H62" i="4" s="1"/>
  <c r="G71" i="4"/>
  <c r="H71" i="4" s="1"/>
  <c r="G66" i="4"/>
  <c r="H66" i="4" s="1"/>
  <c r="G65" i="4"/>
  <c r="H65" i="4" s="1"/>
  <c r="G69" i="4"/>
  <c r="H69" i="4" s="1"/>
  <c r="G67" i="4"/>
  <c r="H67" i="4" s="1"/>
  <c r="G61" i="4"/>
  <c r="H61" i="4" s="1"/>
  <c r="G70" i="4"/>
  <c r="H70" i="4" s="1"/>
  <c r="G64" i="4"/>
  <c r="H64" i="4" s="1"/>
  <c r="G63" i="3"/>
  <c r="H63" i="3" s="1"/>
  <c r="D51" i="3"/>
  <c r="G60" i="3"/>
  <c r="G67" i="3"/>
  <c r="H67" i="3" s="1"/>
  <c r="G62" i="3"/>
  <c r="H62" i="3" s="1"/>
  <c r="G71" i="3"/>
  <c r="H71" i="3" s="1"/>
  <c r="G66" i="3"/>
  <c r="H66" i="3" s="1"/>
  <c r="G65" i="3"/>
  <c r="H65" i="3" s="1"/>
  <c r="G69" i="3"/>
  <c r="H69" i="3" s="1"/>
  <c r="G61" i="3"/>
  <c r="H61" i="3" s="1"/>
  <c r="G70" i="3"/>
  <c r="H70" i="3" s="1"/>
  <c r="G64" i="3"/>
  <c r="H64" i="3" s="1"/>
  <c r="E112" i="4"/>
  <c r="F112" i="4" s="1"/>
  <c r="E110" i="4"/>
  <c r="F110" i="4" s="1"/>
  <c r="E108" i="4"/>
  <c r="E113" i="4"/>
  <c r="F113" i="4" s="1"/>
  <c r="E111" i="4"/>
  <c r="F111" i="4" s="1"/>
  <c r="E109" i="4"/>
  <c r="F109" i="4" s="1"/>
  <c r="D104" i="4"/>
  <c r="E112" i="3"/>
  <c r="F112" i="3" s="1"/>
  <c r="E110" i="3"/>
  <c r="F110" i="3" s="1"/>
  <c r="E108" i="3"/>
  <c r="E113" i="3"/>
  <c r="F113" i="3" s="1"/>
  <c r="E111" i="3"/>
  <c r="F111" i="3" s="1"/>
  <c r="E109" i="3"/>
  <c r="F109" i="3" s="1"/>
  <c r="D104" i="3"/>
  <c r="G72" i="4" l="1"/>
  <c r="G73" i="4" s="1"/>
  <c r="G74" i="4"/>
  <c r="G72" i="3"/>
  <c r="G73" i="3" s="1"/>
  <c r="G74" i="3"/>
  <c r="H60" i="3"/>
  <c r="H72" i="3" s="1"/>
  <c r="H74" i="4"/>
  <c r="H72" i="4"/>
  <c r="E115" i="4"/>
  <c r="E116" i="4" s="1"/>
  <c r="E117" i="4"/>
  <c r="F108" i="4"/>
  <c r="E115" i="3"/>
  <c r="E116" i="3" s="1"/>
  <c r="E117" i="3"/>
  <c r="F108" i="3"/>
  <c r="H74" i="3" l="1"/>
  <c r="F117" i="3"/>
  <c r="F115" i="3"/>
  <c r="G76" i="3"/>
  <c r="H73" i="3"/>
  <c r="G76" i="4"/>
  <c r="H73" i="4"/>
  <c r="F117" i="4"/>
  <c r="F115" i="4"/>
  <c r="G120" i="4" l="1"/>
  <c r="F116" i="4"/>
  <c r="G120" i="3"/>
  <c r="F116" i="3"/>
</calcChain>
</file>

<file path=xl/sharedStrings.xml><?xml version="1.0" encoding="utf-8"?>
<sst xmlns="http://schemas.openxmlformats.org/spreadsheetml/2006/main" count="440" uniqueCount="135">
  <si>
    <t>Analysis Data</t>
  </si>
  <si>
    <t>Reference Substance:</t>
  </si>
  <si>
    <t>% age Purity:</t>
  </si>
  <si>
    <t>n: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</si>
  <si>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</si>
  <si>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</si>
  <si>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</si>
  <si>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</si>
  <si>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</si>
  <si>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</si>
  <si>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</si>
  <si>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</si>
  <si>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</si>
  <si>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</si>
  <si>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</si>
  <si>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</si>
  <si>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</si>
  <si>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</si>
  <si>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</si>
  <si>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</si>
  <si>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</si>
  <si>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</si>
  <si>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</si>
  <si>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</si>
  <si>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</si>
  <si>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</si>
  <si>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</si>
  <si>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</si>
  <si>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</si>
  <si>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</si>
  <si>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</si>
  <si>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</si>
  <si>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</si>
  <si>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</si>
  <si>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</si>
  <si>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</si>
  <si>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</si>
  <si>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</si>
  <si>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</si>
  <si>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</si>
  <si>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</si>
  <si>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</si>
  <si>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</si>
  <si>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</si>
  <si>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</si>
  <si>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</si>
  <si>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</si>
  <si>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</si>
  <si>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</si>
  <si>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</si>
  <si>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</si>
  <si>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</si>
  <si>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</si>
  <si>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</si>
  <si>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</si>
  <si>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</si>
  <si>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</si>
  <si>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</si>
  <si>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</si>
  <si>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</si>
  <si>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</si>
  <si>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</si>
  <si>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</si>
  <si>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</si>
  <si>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</si>
  <si>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</si>
  <si>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</si>
  <si>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</si>
  <si>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</si>
  <si>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</si>
  <si>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</si>
  <si>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</si>
  <si>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</si>
  <si>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</si>
  <si>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</si>
  <si>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</si>
  <si>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</si>
  <si>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</si>
  <si>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</si>
  <si>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</si>
  <si>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</si>
  <si>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</si>
  <si>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</si>
  <si>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</si>
  <si>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</si>
  <si>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</si>
  <si>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</si>
  <si>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</si>
  <si>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</si>
  <si>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</si>
  <si>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</si>
  <si>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</si>
  <si>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</si>
  <si>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</si>
  <si>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</si>
  <si>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</si>
  <si>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</si>
  <si>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</si>
  <si>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</si>
  <si>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</si>
  <si>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</si>
  <si>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</si>
  <si>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</si>
  <si>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LAMIVUDINE AND TENOFOVIR  DISOPROXIL FUMARATE TABLETS</t>
  </si>
  <si>
    <t xml:space="preserve">Lamivudine </t>
  </si>
  <si>
    <t>Lamivudine</t>
  </si>
  <si>
    <t>L3-7</t>
  </si>
  <si>
    <t>NDQD2016061011</t>
  </si>
  <si>
    <t>Tenofovir Disoproxil Fumarate</t>
  </si>
  <si>
    <t>T11-8</t>
  </si>
  <si>
    <t xml:space="preserve"> Lamivudine 300mg and Tenofovir Disoproxil Fumarate 300 mg</t>
  </si>
  <si>
    <t>LAMIVUDINE 300MG AND TENOFOVIR DISOPROXIL FUMARATE 300MG TABLETS</t>
  </si>
  <si>
    <t>Lamivudine and Tenofovir Disoproxil Fumarate</t>
  </si>
  <si>
    <t>Each tablet contains Lamivudine 300mg and Tenofovir Disoproxil Fumarate 300mg</t>
  </si>
  <si>
    <t>2016-06-10 11:51:02</t>
  </si>
  <si>
    <t>HPLC System Suitability Report</t>
  </si>
  <si>
    <t>Assay</t>
  </si>
  <si>
    <t>Sample(s)</t>
  </si>
  <si>
    <t>Weight (mg):</t>
  </si>
  <si>
    <t>Standard Conc (mg/mL):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</si>
  <si>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</si>
  <si>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</si>
  <si>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</si>
  <si>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</si>
  <si>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</si>
  <si>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</si>
  <si>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</si>
  <si>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</si>
  <si>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</si>
  <si>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</si>
  <si>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</si>
  <si>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</si>
  <si>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r>
      <t xml:space="preserve">The RSD of the peak areas for five replicate injections of  SST Std is </t>
    </r>
    <r>
      <rPr>
        <b/>
        <sz val="12"/>
        <color rgb="FF000000"/>
        <rFont val="Book Antiqua"/>
      </rPr>
      <t>less than 2.0%.</t>
    </r>
  </si>
  <si>
    <t>T enofovir Disoproxil Fumarate</t>
  </si>
  <si>
    <t>Peak Resolution (USP)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</si>
</sst>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</numFmts>
  <fonts count="25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u/>
      <sz val="1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vertAlign val="superscript"/>
      <sz val="14"/>
      <color rgb="FF000000"/>
      <name val="Book Antiqua"/>
    </font>
    <font>
      <sz val="10"/>
      <color rgb="FF000000"/>
      <name val="Arial"/>
    </font>
    <font>
      <sz val="11"/>
      <color rgb="FF000000"/>
      <name val="Book Antiqua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</fills>
  <borders count="5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5">
    <xf numFmtId="0" fontId="0" fillId="0" borderId="0"/>
    <xf numFmtId="0" fontId="23" fillId="2" borderId="0"/>
    <xf numFmtId="0" fontId="23" fillId="2" borderId="0"/>
    <xf numFmtId="0" fontId="23" fillId="2" borderId="0"/>
    <xf numFmtId="0" fontId="23" fillId="2" borderId="0"/>
  </cellStyleXfs>
  <cellXfs count="554">
    <xf numFmtId="0" fontId="0" fillId="2" borderId="0" xfId="0" applyFill="1"/>
    <xf numFmtId="0" fontId="2" fillId="2" borderId="0" xfId="0" applyFont="1" applyFill="1"/>
    <xf numFmtId="0" fontId="5" fillId="2" borderId="1" xfId="0" applyFont="1" applyFill="1" applyBorder="1" applyAlignment="1">
      <alignment horizontal="center"/>
    </xf>
    <xf numFmtId="0" fontId="10" fillId="2" borderId="0" xfId="0" applyFont="1" applyFill="1"/>
    <xf numFmtId="0" fontId="10" fillId="2" borderId="0" xfId="0" applyFont="1" applyFill="1"/>
    <xf numFmtId="0" fontId="11" fillId="2" borderId="0" xfId="0" applyFont="1" applyFill="1"/>
    <xf numFmtId="0" fontId="12" fillId="2" borderId="0" xfId="0" applyFont="1" applyFill="1" applyAlignment="1" applyProtection="1">
      <alignment horizontal="left"/>
      <protection locked="0"/>
    </xf>
    <xf numFmtId="0" fontId="13" fillId="2" borderId="0" xfId="0" applyFont="1" applyFill="1"/>
    <xf numFmtId="0" fontId="13" fillId="3" borderId="0" xfId="0" applyFont="1" applyFill="1" applyAlignment="1" applyProtection="1">
      <alignment horizontal="left"/>
      <protection locked="0"/>
    </xf>
    <xf numFmtId="0" fontId="10" fillId="3" borderId="0" xfId="0" applyFont="1" applyFill="1" applyProtection="1">
      <protection locked="0"/>
    </xf>
    <xf numFmtId="168" fontId="13" fillId="3" borderId="0" xfId="0" applyNumberFormat="1" applyFont="1" applyFill="1" applyAlignment="1" applyProtection="1">
      <alignment horizontal="center"/>
      <protection locked="0"/>
    </xf>
    <xf numFmtId="169" fontId="10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1" fillId="2" borderId="0" xfId="0" applyFont="1" applyFill="1" applyAlignment="1">
      <alignment horizontal="right"/>
    </xf>
    <xf numFmtId="0" fontId="10" fillId="2" borderId="0" xfId="0" applyFont="1" applyFill="1" applyAlignment="1">
      <alignment horizontal="right"/>
    </xf>
    <xf numFmtId="0" fontId="12" fillId="3" borderId="0" xfId="0" applyFont="1" applyFill="1" applyAlignment="1" applyProtection="1">
      <alignment horizontal="center"/>
      <protection locked="0"/>
    </xf>
    <xf numFmtId="0" fontId="13" fillId="3" borderId="0" xfId="0" applyFont="1" applyFill="1" applyAlignment="1" applyProtection="1">
      <alignment horizontal="center"/>
      <protection locked="0"/>
    </xf>
    <xf numFmtId="0" fontId="14" fillId="2" borderId="0" xfId="0" applyFont="1" applyFill="1" applyAlignment="1">
      <alignment vertical="center" wrapText="1"/>
    </xf>
    <xf numFmtId="0" fontId="11" fillId="2" borderId="0" xfId="0" applyFont="1" applyFill="1" applyAlignment="1">
      <alignment horizontal="center"/>
    </xf>
    <xf numFmtId="0" fontId="15" fillId="2" borderId="0" xfId="0" applyFont="1" applyFill="1"/>
    <xf numFmtId="0" fontId="16" fillId="2" borderId="0" xfId="0" applyFont="1" applyFill="1"/>
    <xf numFmtId="2" fontId="12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vertical="center" wrapText="1"/>
    </xf>
    <xf numFmtId="0" fontId="17" fillId="2" borderId="0" xfId="0" applyFont="1" applyFill="1"/>
    <xf numFmtId="2" fontId="11" fillId="2" borderId="0" xfId="0" applyNumberFormat="1" applyFont="1" applyFill="1" applyAlignment="1">
      <alignment horizontal="center"/>
    </xf>
    <xf numFmtId="0" fontId="18" fillId="2" borderId="0" xfId="0" applyFont="1" applyFill="1" applyAlignment="1">
      <alignment horizontal="left" vertical="center" wrapText="1"/>
    </xf>
    <xf numFmtId="170" fontId="11" fillId="2" borderId="0" xfId="0" applyNumberFormat="1" applyFont="1" applyFill="1" applyAlignment="1">
      <alignment horizontal="center"/>
    </xf>
    <xf numFmtId="0" fontId="10" fillId="2" borderId="16" xfId="0" applyFont="1" applyFill="1" applyBorder="1" applyAlignment="1">
      <alignment horizontal="right"/>
    </xf>
    <xf numFmtId="0" fontId="12" fillId="3" borderId="17" xfId="0" applyFont="1" applyFill="1" applyBorder="1" applyAlignment="1" applyProtection="1">
      <alignment horizontal="center"/>
      <protection locked="0"/>
    </xf>
    <xf numFmtId="0" fontId="10" fillId="2" borderId="18" xfId="0" applyFont="1" applyFill="1" applyBorder="1" applyAlignment="1">
      <alignment horizontal="right"/>
    </xf>
    <xf numFmtId="0" fontId="12" fillId="3" borderId="19" xfId="0" applyFont="1" applyFill="1" applyBorder="1" applyAlignment="1" applyProtection="1">
      <alignment horizontal="center"/>
      <protection locked="0"/>
    </xf>
    <xf numFmtId="0" fontId="11" fillId="2" borderId="17" xfId="0" applyFont="1" applyFill="1" applyBorder="1" applyAlignment="1">
      <alignment horizontal="center"/>
    </xf>
    <xf numFmtId="0" fontId="11" fillId="2" borderId="20" xfId="0" applyFont="1" applyFill="1" applyBorder="1" applyAlignment="1">
      <alignment horizontal="center"/>
    </xf>
    <xf numFmtId="0" fontId="11" fillId="2" borderId="21" xfId="0" applyFont="1" applyFill="1" applyBorder="1" applyAlignment="1">
      <alignment horizontal="center"/>
    </xf>
    <xf numFmtId="0" fontId="11" fillId="2" borderId="22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0" fontId="10" fillId="2" borderId="23" xfId="0" applyFont="1" applyFill="1" applyBorder="1" applyAlignment="1">
      <alignment horizontal="center"/>
    </xf>
    <xf numFmtId="0" fontId="12" fillId="3" borderId="24" xfId="0" applyFont="1" applyFill="1" applyBorder="1" applyAlignment="1" applyProtection="1">
      <alignment horizontal="center"/>
      <protection locked="0"/>
    </xf>
    <xf numFmtId="171" fontId="10" fillId="2" borderId="21" xfId="0" applyNumberFormat="1" applyFont="1" applyFill="1" applyBorder="1" applyAlignment="1">
      <alignment horizontal="center"/>
    </xf>
    <xf numFmtId="171" fontId="10" fillId="2" borderId="25" xfId="0" applyNumberFormat="1" applyFont="1" applyFill="1" applyBorder="1" applyAlignment="1">
      <alignment horizontal="center"/>
    </xf>
    <xf numFmtId="0" fontId="17" fillId="2" borderId="8" xfId="0" applyFont="1" applyFill="1" applyBorder="1"/>
    <xf numFmtId="0" fontId="10" fillId="2" borderId="19" xfId="0" applyFont="1" applyFill="1" applyBorder="1" applyAlignment="1">
      <alignment horizontal="center"/>
    </xf>
    <xf numFmtId="0" fontId="12" fillId="3" borderId="18" xfId="0" applyFont="1" applyFill="1" applyBorder="1" applyAlignment="1" applyProtection="1">
      <alignment horizontal="center"/>
      <protection locked="0"/>
    </xf>
    <xf numFmtId="171" fontId="10" fillId="2" borderId="26" xfId="0" applyNumberFormat="1" applyFont="1" applyFill="1" applyBorder="1" applyAlignment="1">
      <alignment horizontal="center"/>
    </xf>
    <xf numFmtId="171" fontId="10" fillId="2" borderId="27" xfId="0" applyNumberFormat="1" applyFont="1" applyFill="1" applyBorder="1" applyAlignment="1">
      <alignment horizontal="center"/>
    </xf>
    <xf numFmtId="0" fontId="10" fillId="2" borderId="0" xfId="0" applyFont="1" applyFill="1"/>
    <xf numFmtId="0" fontId="10" fillId="2" borderId="28" xfId="0" applyFont="1" applyFill="1" applyBorder="1" applyAlignment="1">
      <alignment horizontal="center"/>
    </xf>
    <xf numFmtId="0" fontId="12" fillId="3" borderId="29" xfId="0" applyFont="1" applyFill="1" applyBorder="1" applyAlignment="1" applyProtection="1">
      <alignment horizontal="center"/>
      <protection locked="0"/>
    </xf>
    <xf numFmtId="171" fontId="10" fillId="2" borderId="30" xfId="0" applyNumberFormat="1" applyFont="1" applyFill="1" applyBorder="1" applyAlignment="1">
      <alignment horizontal="center"/>
    </xf>
    <xf numFmtId="171" fontId="10" fillId="2" borderId="31" xfId="0" applyNumberFormat="1" applyFont="1" applyFill="1" applyBorder="1" applyAlignment="1">
      <alignment horizontal="center"/>
    </xf>
    <xf numFmtId="0" fontId="10" fillId="2" borderId="10" xfId="0" applyFont="1" applyFill="1" applyBorder="1"/>
    <xf numFmtId="0" fontId="10" fillId="2" borderId="19" xfId="0" applyFont="1" applyFill="1" applyBorder="1" applyAlignment="1">
      <alignment horizontal="right"/>
    </xf>
    <xf numFmtId="1" fontId="11" fillId="4" borderId="32" xfId="0" applyNumberFormat="1" applyFont="1" applyFill="1" applyBorder="1" applyAlignment="1">
      <alignment horizontal="center"/>
    </xf>
    <xf numFmtId="171" fontId="11" fillId="4" borderId="33" xfId="0" applyNumberFormat="1" applyFont="1" applyFill="1" applyBorder="1" applyAlignment="1">
      <alignment horizontal="center"/>
    </xf>
    <xf numFmtId="171" fontId="11" fillId="4" borderId="34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0" fillId="2" borderId="35" xfId="0" applyFont="1" applyFill="1" applyBorder="1" applyAlignment="1">
      <alignment horizontal="right"/>
    </xf>
    <xf numFmtId="0" fontId="12" fillId="3" borderId="11" xfId="0" applyFont="1" applyFill="1" applyBorder="1" applyAlignment="1" applyProtection="1">
      <alignment horizontal="center"/>
      <protection locked="0"/>
    </xf>
    <xf numFmtId="0" fontId="10" fillId="2" borderId="6" xfId="0" applyFont="1" applyFill="1" applyBorder="1" applyAlignment="1">
      <alignment horizontal="right"/>
    </xf>
    <xf numFmtId="2" fontId="10" fillId="4" borderId="36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19" xfId="0" applyFont="1" applyFill="1" applyBorder="1" applyAlignment="1">
      <alignment horizontal="center"/>
    </xf>
    <xf numFmtId="2" fontId="10" fillId="5" borderId="36" xfId="0" applyNumberFormat="1" applyFont="1" applyFill="1" applyBorder="1" applyAlignment="1">
      <alignment horizontal="center"/>
    </xf>
    <xf numFmtId="2" fontId="10" fillId="2" borderId="0" xfId="0" applyNumberFormat="1" applyFont="1" applyFill="1" applyAlignment="1">
      <alignment horizontal="center"/>
    </xf>
    <xf numFmtId="166" fontId="10" fillId="4" borderId="36" xfId="0" applyNumberFormat="1" applyFont="1" applyFill="1" applyBorder="1" applyAlignment="1">
      <alignment horizontal="center"/>
    </xf>
    <xf numFmtId="166" fontId="10" fillId="2" borderId="0" xfId="0" applyNumberFormat="1" applyFont="1" applyFill="1" applyAlignment="1">
      <alignment horizontal="center"/>
    </xf>
    <xf numFmtId="166" fontId="10" fillId="4" borderId="12" xfId="0" applyNumberFormat="1" applyFont="1" applyFill="1" applyBorder="1" applyAlignment="1">
      <alignment horizontal="center"/>
    </xf>
    <xf numFmtId="0" fontId="10" fillId="2" borderId="37" xfId="0" applyFont="1" applyFill="1" applyBorder="1" applyAlignment="1">
      <alignment horizontal="right"/>
    </xf>
    <xf numFmtId="166" fontId="12" fillId="3" borderId="36" xfId="0" applyNumberFormat="1" applyFont="1" applyFill="1" applyBorder="1" applyAlignment="1" applyProtection="1">
      <alignment horizontal="center"/>
      <protection locked="0"/>
    </xf>
    <xf numFmtId="166" fontId="10" fillId="2" borderId="0" xfId="0" applyNumberFormat="1" applyFont="1" applyFill="1"/>
    <xf numFmtId="0" fontId="10" fillId="2" borderId="24" xfId="0" applyFont="1" applyFill="1" applyBorder="1" applyAlignment="1">
      <alignment horizontal="right"/>
    </xf>
    <xf numFmtId="1" fontId="10" fillId="2" borderId="0" xfId="0" applyNumberFormat="1" applyFont="1" applyFill="1" applyAlignment="1">
      <alignment horizontal="center"/>
    </xf>
    <xf numFmtId="0" fontId="10" fillId="2" borderId="10" xfId="0" applyFont="1" applyFill="1" applyBorder="1" applyAlignment="1">
      <alignment horizontal="right"/>
    </xf>
    <xf numFmtId="2" fontId="10" fillId="4" borderId="10" xfId="0" applyNumberFormat="1" applyFont="1" applyFill="1" applyBorder="1" applyAlignment="1">
      <alignment horizontal="center"/>
    </xf>
    <xf numFmtId="171" fontId="11" fillId="5" borderId="8" xfId="0" applyNumberFormat="1" applyFont="1" applyFill="1" applyBorder="1" applyAlignment="1">
      <alignment horizontal="center"/>
    </xf>
    <xf numFmtId="171" fontId="10" fillId="2" borderId="0" xfId="0" applyNumberFormat="1" applyFont="1" applyFill="1" applyAlignment="1">
      <alignment horizontal="center"/>
    </xf>
    <xf numFmtId="10" fontId="10" fillId="4" borderId="36" xfId="0" applyNumberFormat="1" applyFont="1" applyFill="1" applyBorder="1" applyAlignment="1">
      <alignment horizontal="center"/>
    </xf>
    <xf numFmtId="0" fontId="10" fillId="2" borderId="38" xfId="0" applyFont="1" applyFill="1" applyBorder="1" applyAlignment="1">
      <alignment horizontal="right"/>
    </xf>
    <xf numFmtId="0" fontId="10" fillId="5" borderId="10" xfId="0" applyFont="1" applyFill="1" applyBorder="1" applyAlignment="1">
      <alignment horizontal="center"/>
    </xf>
    <xf numFmtId="0" fontId="3" fillId="2" borderId="0" xfId="0" applyFont="1" applyFill="1"/>
    <xf numFmtId="0" fontId="11" fillId="2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172" fontId="12" fillId="3" borderId="0" xfId="0" applyNumberFormat="1" applyFont="1" applyFill="1" applyAlignment="1" applyProtection="1">
      <alignment horizontal="center"/>
      <protection locked="0"/>
    </xf>
    <xf numFmtId="0" fontId="10" fillId="2" borderId="0" xfId="0" applyFont="1" applyFill="1" applyAlignment="1">
      <alignment horizontal="center"/>
    </xf>
    <xf numFmtId="2" fontId="11" fillId="2" borderId="8" xfId="0" applyNumberFormat="1" applyFont="1" applyFill="1" applyBorder="1" applyAlignment="1">
      <alignment horizontal="center"/>
    </xf>
    <xf numFmtId="0" fontId="11" fillId="2" borderId="8" xfId="0" applyFont="1" applyFill="1" applyBorder="1" applyAlignment="1">
      <alignment horizontal="center"/>
    </xf>
    <xf numFmtId="0" fontId="10" fillId="2" borderId="8" xfId="0" applyFont="1" applyFill="1" applyBorder="1" applyAlignment="1">
      <alignment horizontal="center"/>
    </xf>
    <xf numFmtId="0" fontId="12" fillId="3" borderId="16" xfId="0" applyFont="1" applyFill="1" applyBorder="1" applyAlignment="1" applyProtection="1">
      <alignment horizontal="center"/>
      <protection locked="0"/>
    </xf>
    <xf numFmtId="10" fontId="10" fillId="2" borderId="8" xfId="0" applyNumberFormat="1" applyFont="1" applyFill="1" applyBorder="1" applyAlignment="1">
      <alignment horizontal="center" vertical="center"/>
    </xf>
    <xf numFmtId="0" fontId="10" fillId="2" borderId="9" xfId="0" applyFont="1" applyFill="1" applyBorder="1" applyAlignment="1">
      <alignment horizontal="center"/>
    </xf>
    <xf numFmtId="10" fontId="10" fillId="2" borderId="9" xfId="0" applyNumberFormat="1" applyFont="1" applyFill="1" applyBorder="1" applyAlignment="1">
      <alignment horizontal="center" vertical="center"/>
    </xf>
    <xf numFmtId="1" fontId="12" fillId="3" borderId="18" xfId="0" applyNumberFormat="1" applyFont="1" applyFill="1" applyBorder="1" applyAlignment="1" applyProtection="1">
      <alignment horizontal="center"/>
      <protection locked="0"/>
    </xf>
    <xf numFmtId="0" fontId="10" fillId="2" borderId="10" xfId="0" applyFont="1" applyFill="1" applyBorder="1" applyAlignment="1">
      <alignment horizontal="center"/>
    </xf>
    <xf numFmtId="0" fontId="12" fillId="3" borderId="38" xfId="0" applyFont="1" applyFill="1" applyBorder="1" applyAlignment="1" applyProtection="1">
      <alignment horizontal="center"/>
      <protection locked="0"/>
    </xf>
    <xf numFmtId="10" fontId="10" fillId="2" borderId="17" xfId="0" applyNumberFormat="1" applyFont="1" applyFill="1" applyBorder="1" applyAlignment="1">
      <alignment horizontal="center" vertical="center"/>
    </xf>
    <xf numFmtId="10" fontId="10" fillId="2" borderId="19" xfId="0" applyNumberFormat="1" applyFont="1" applyFill="1" applyBorder="1" applyAlignment="1">
      <alignment horizontal="center" vertical="center"/>
    </xf>
    <xf numFmtId="10" fontId="10" fillId="2" borderId="39" xfId="0" applyNumberFormat="1" applyFont="1" applyFill="1" applyBorder="1" applyAlignment="1">
      <alignment horizontal="center" vertical="center"/>
    </xf>
    <xf numFmtId="0" fontId="13" fillId="2" borderId="19" xfId="0" applyFont="1" applyFill="1" applyBorder="1" applyAlignment="1">
      <alignment horizontal="center"/>
    </xf>
    <xf numFmtId="2" fontId="13" fillId="2" borderId="39" xfId="0" applyNumberFormat="1" applyFont="1" applyFill="1" applyBorder="1" applyAlignment="1">
      <alignment horizontal="center"/>
    </xf>
    <xf numFmtId="10" fontId="10" fillId="2" borderId="10" xfId="0" applyNumberFormat="1" applyFont="1" applyFill="1" applyBorder="1" applyAlignment="1">
      <alignment horizontal="center" vertical="center"/>
    </xf>
    <xf numFmtId="0" fontId="10" fillId="2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40" xfId="0" applyFont="1" applyFill="1" applyBorder="1" applyAlignment="1">
      <alignment horizontal="right"/>
    </xf>
    <xf numFmtId="10" fontId="12" fillId="5" borderId="28" xfId="0" applyNumberFormat="1" applyFont="1" applyFill="1" applyBorder="1" applyAlignment="1">
      <alignment horizontal="center"/>
    </xf>
    <xf numFmtId="0" fontId="10" fillId="2" borderId="36" xfId="0" applyFont="1" applyFill="1" applyBorder="1" applyAlignment="1">
      <alignment horizontal="right"/>
    </xf>
    <xf numFmtId="2" fontId="10" fillId="2" borderId="0" xfId="0" applyNumberFormat="1" applyFont="1" applyFill="1" applyAlignment="1">
      <alignment horizontal="center"/>
    </xf>
    <xf numFmtId="0" fontId="10" fillId="2" borderId="12" xfId="0" applyFont="1" applyFill="1" applyBorder="1" applyAlignment="1">
      <alignment horizontal="right"/>
    </xf>
    <xf numFmtId="0" fontId="12" fillId="5" borderId="41" xfId="0" applyFont="1" applyFill="1" applyBorder="1" applyAlignment="1">
      <alignment horizontal="center"/>
    </xf>
    <xf numFmtId="0" fontId="10" fillId="2" borderId="0" xfId="0" applyFont="1" applyFill="1" applyAlignment="1">
      <alignment horizontal="right"/>
    </xf>
    <xf numFmtId="0" fontId="10" fillId="2" borderId="0" xfId="0" applyFont="1" applyFill="1"/>
    <xf numFmtId="165" fontId="12" fillId="2" borderId="0" xfId="0" applyNumberFormat="1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2" fillId="3" borderId="0" xfId="0" applyFont="1" applyFill="1" applyAlignment="1" applyProtection="1">
      <alignment horizontal="center"/>
      <protection locked="0"/>
    </xf>
    <xf numFmtId="0" fontId="11" fillId="2" borderId="42" xfId="0" applyFont="1" applyFill="1" applyBorder="1" applyAlignment="1">
      <alignment horizontal="center"/>
    </xf>
    <xf numFmtId="0" fontId="11" fillId="2" borderId="35" xfId="0" applyFont="1" applyFill="1" applyBorder="1" applyAlignment="1">
      <alignment horizontal="center"/>
    </xf>
    <xf numFmtId="0" fontId="11" fillId="2" borderId="5" xfId="0" applyFont="1" applyFill="1" applyBorder="1" applyAlignment="1">
      <alignment horizontal="center"/>
    </xf>
    <xf numFmtId="0" fontId="11" fillId="2" borderId="25" xfId="0" applyFont="1" applyFill="1" applyBorder="1" applyAlignment="1">
      <alignment horizontal="center"/>
    </xf>
    <xf numFmtId="0" fontId="10" fillId="2" borderId="43" xfId="0" applyFont="1" applyFill="1" applyBorder="1" applyAlignment="1">
      <alignment horizontal="center"/>
    </xf>
    <xf numFmtId="0" fontId="10" fillId="2" borderId="3" xfId="0" applyFont="1" applyFill="1" applyBorder="1" applyAlignment="1">
      <alignment horizontal="center"/>
    </xf>
    <xf numFmtId="171" fontId="12" fillId="3" borderId="29" xfId="0" applyNumberFormat="1" applyFont="1" applyFill="1" applyBorder="1" applyAlignment="1" applyProtection="1">
      <alignment horizontal="center"/>
      <protection locked="0"/>
    </xf>
    <xf numFmtId="0" fontId="10" fillId="2" borderId="0" xfId="0" applyFont="1" applyFill="1" applyAlignment="1">
      <alignment horizontal="right"/>
    </xf>
    <xf numFmtId="1" fontId="11" fillId="4" borderId="44" xfId="0" applyNumberFormat="1" applyFont="1" applyFill="1" applyBorder="1" applyAlignment="1">
      <alignment horizontal="center"/>
    </xf>
    <xf numFmtId="1" fontId="11" fillId="4" borderId="45" xfId="0" applyNumberFormat="1" applyFont="1" applyFill="1" applyBorder="1" applyAlignment="1">
      <alignment horizontal="center"/>
    </xf>
    <xf numFmtId="171" fontId="11" fillId="4" borderId="10" xfId="0" applyNumberFormat="1" applyFont="1" applyFill="1" applyBorder="1" applyAlignment="1">
      <alignment horizontal="center"/>
    </xf>
    <xf numFmtId="0" fontId="10" fillId="2" borderId="46" xfId="0" applyFont="1" applyFill="1" applyBorder="1" applyAlignment="1">
      <alignment horizontal="right"/>
    </xf>
    <xf numFmtId="0" fontId="12" fillId="3" borderId="47" xfId="0" applyFont="1" applyFill="1" applyBorder="1" applyAlignment="1" applyProtection="1">
      <alignment horizontal="center"/>
      <protection locked="0"/>
    </xf>
    <xf numFmtId="0" fontId="10" fillId="2" borderId="20" xfId="0" applyFont="1" applyFill="1" applyBorder="1" applyAlignment="1">
      <alignment horizontal="right"/>
    </xf>
    <xf numFmtId="2" fontId="10" fillId="4" borderId="22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2" fontId="10" fillId="5" borderId="22" xfId="0" applyNumberFormat="1" applyFont="1" applyFill="1" applyBorder="1" applyAlignment="1">
      <alignment horizontal="center"/>
    </xf>
    <xf numFmtId="166" fontId="10" fillId="4" borderId="22" xfId="0" applyNumberFormat="1" applyFont="1" applyFill="1" applyBorder="1" applyAlignment="1">
      <alignment horizontal="center"/>
    </xf>
    <xf numFmtId="0" fontId="2" fillId="2" borderId="0" xfId="0" applyFont="1" applyFill="1"/>
    <xf numFmtId="166" fontId="10" fillId="5" borderId="22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0" fillId="2" borderId="48" xfId="0" applyFont="1" applyFill="1" applyBorder="1" applyAlignment="1">
      <alignment horizontal="right"/>
    </xf>
    <xf numFmtId="2" fontId="10" fillId="5" borderId="25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 wrapText="1"/>
    </xf>
    <xf numFmtId="0" fontId="10" fillId="2" borderId="11" xfId="0" applyFont="1" applyFill="1" applyBorder="1" applyAlignment="1">
      <alignment horizontal="right"/>
    </xf>
    <xf numFmtId="171" fontId="11" fillId="5" borderId="11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0" fillId="2" borderId="0" xfId="0" applyNumberFormat="1" applyFont="1" applyFill="1" applyAlignment="1">
      <alignment horizontal="center"/>
    </xf>
    <xf numFmtId="10" fontId="11" fillId="4" borderId="36" xfId="0" applyNumberFormat="1" applyFont="1" applyFill="1" applyBorder="1" applyAlignment="1">
      <alignment horizontal="center"/>
    </xf>
    <xf numFmtId="0" fontId="11" fillId="5" borderId="12" xfId="0" applyFont="1" applyFill="1" applyBorder="1" applyAlignment="1">
      <alignment horizontal="center"/>
    </xf>
    <xf numFmtId="0" fontId="11" fillId="2" borderId="42" xfId="0" applyFont="1" applyFill="1" applyBorder="1" applyAlignment="1">
      <alignment horizontal="center"/>
    </xf>
    <xf numFmtId="0" fontId="11" fillId="2" borderId="49" xfId="0" applyFont="1" applyFill="1" applyBorder="1" applyAlignment="1">
      <alignment horizontal="center"/>
    </xf>
    <xf numFmtId="0" fontId="11" fillId="2" borderId="50" xfId="0" applyFont="1" applyFill="1" applyBorder="1" applyAlignment="1">
      <alignment horizontal="center"/>
    </xf>
    <xf numFmtId="0" fontId="11" fillId="2" borderId="17" xfId="0" applyFont="1" applyFill="1" applyBorder="1" applyAlignment="1">
      <alignment horizontal="center" wrapText="1"/>
    </xf>
    <xf numFmtId="0" fontId="10" fillId="2" borderId="18" xfId="0" applyFont="1" applyFill="1" applyBorder="1" applyAlignment="1">
      <alignment horizontal="center"/>
    </xf>
    <xf numFmtId="1" fontId="12" fillId="3" borderId="26" xfId="0" applyNumberFormat="1" applyFont="1" applyFill="1" applyBorder="1" applyAlignment="1" applyProtection="1">
      <alignment horizontal="center"/>
      <protection locked="0"/>
    </xf>
    <xf numFmtId="10" fontId="10" fillId="2" borderId="25" xfId="0" applyNumberFormat="1" applyFont="1" applyFill="1" applyBorder="1" applyAlignment="1">
      <alignment horizontal="center"/>
    </xf>
    <xf numFmtId="10" fontId="10" fillId="2" borderId="27" xfId="0" applyNumberFormat="1" applyFont="1" applyFill="1" applyBorder="1" applyAlignment="1">
      <alignment horizontal="center"/>
    </xf>
    <xf numFmtId="0" fontId="10" fillId="2" borderId="29" xfId="0" applyFont="1" applyFill="1" applyBorder="1" applyAlignment="1">
      <alignment horizontal="center"/>
    </xf>
    <xf numFmtId="1" fontId="12" fillId="3" borderId="30" xfId="0" applyNumberFormat="1" applyFont="1" applyFill="1" applyBorder="1" applyAlignment="1" applyProtection="1">
      <alignment horizontal="center"/>
      <protection locked="0"/>
    </xf>
    <xf numFmtId="10" fontId="10" fillId="2" borderId="31" xfId="0" applyNumberFormat="1" applyFont="1" applyFill="1" applyBorder="1" applyAlignment="1">
      <alignment horizontal="center"/>
    </xf>
    <xf numFmtId="2" fontId="10" fillId="2" borderId="19" xfId="0" applyNumberFormat="1" applyFont="1" applyFill="1" applyBorder="1" applyAlignment="1">
      <alignment horizontal="center"/>
    </xf>
    <xf numFmtId="171" fontId="10" fillId="2" borderId="2" xfId="0" applyNumberFormat="1" applyFont="1" applyFill="1" applyBorder="1" applyAlignment="1">
      <alignment horizontal="right"/>
    </xf>
    <xf numFmtId="10" fontId="12" fillId="5" borderId="22" xfId="0" applyNumberFormat="1" applyFont="1" applyFill="1" applyBorder="1" applyAlignment="1">
      <alignment horizontal="center"/>
    </xf>
    <xf numFmtId="0" fontId="10" fillId="2" borderId="18" xfId="0" applyFont="1" applyFill="1" applyBorder="1"/>
    <xf numFmtId="10" fontId="12" fillId="4" borderId="22" xfId="0" applyNumberFormat="1" applyFont="1" applyFill="1" applyBorder="1" applyAlignment="1">
      <alignment horizontal="center"/>
    </xf>
    <xf numFmtId="0" fontId="10" fillId="2" borderId="38" xfId="0" applyFont="1" applyFill="1" applyBorder="1"/>
    <xf numFmtId="0" fontId="10" fillId="2" borderId="51" xfId="0" applyFont="1" applyFill="1" applyBorder="1" applyAlignment="1">
      <alignment horizontal="right"/>
    </xf>
    <xf numFmtId="0" fontId="12" fillId="5" borderId="12" xfId="0" applyFont="1" applyFill="1" applyBorder="1" applyAlignment="1">
      <alignment horizontal="center"/>
    </xf>
    <xf numFmtId="0" fontId="18" fillId="2" borderId="4" xfId="0" applyFont="1" applyFill="1" applyBorder="1" applyAlignment="1">
      <alignment horizontal="left" vertical="center" wrapText="1"/>
    </xf>
    <xf numFmtId="0" fontId="10" fillId="2" borderId="4" xfId="0" applyFont="1" applyFill="1" applyBorder="1"/>
    <xf numFmtId="0" fontId="10" fillId="2" borderId="5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0" fillId="2" borderId="3" xfId="0" applyFont="1" applyFill="1" applyBorder="1"/>
    <xf numFmtId="0" fontId="10" fillId="2" borderId="3" xfId="0" applyFont="1" applyFill="1" applyBorder="1"/>
    <xf numFmtId="0" fontId="11" fillId="2" borderId="6" xfId="0" applyFont="1" applyFill="1" applyBorder="1"/>
    <xf numFmtId="0" fontId="10" fillId="2" borderId="6" xfId="0" applyFont="1" applyFill="1" applyBorder="1"/>
    <xf numFmtId="0" fontId="18" fillId="2" borderId="0" xfId="0" applyFont="1" applyFill="1" applyAlignment="1">
      <alignment horizontal="right" vertical="center" wrapText="1"/>
    </xf>
    <xf numFmtId="0" fontId="12" fillId="2" borderId="0" xfId="0" applyFont="1" applyFill="1" applyAlignment="1" applyProtection="1">
      <alignment horizontal="right"/>
      <protection locked="0"/>
    </xf>
    <xf numFmtId="166" fontId="11" fillId="2" borderId="0" xfId="0" applyNumberFormat="1" applyFont="1" applyFill="1" applyAlignment="1" applyProtection="1">
      <alignment horizontal="center"/>
      <protection locked="0"/>
    </xf>
    <xf numFmtId="166" fontId="10" fillId="2" borderId="16" xfId="0" applyNumberFormat="1" applyFont="1" applyFill="1" applyBorder="1" applyAlignment="1">
      <alignment horizontal="center"/>
    </xf>
    <xf numFmtId="166" fontId="10" fillId="2" borderId="18" xfId="0" applyNumberFormat="1" applyFont="1" applyFill="1" applyBorder="1" applyAlignment="1">
      <alignment horizontal="center"/>
    </xf>
    <xf numFmtId="166" fontId="10" fillId="2" borderId="8" xfId="0" applyNumberFormat="1" applyFont="1" applyFill="1" applyBorder="1" applyAlignment="1">
      <alignment horizontal="center"/>
    </xf>
    <xf numFmtId="166" fontId="10" fillId="2" borderId="9" xfId="0" applyNumberFormat="1" applyFont="1" applyFill="1" applyBorder="1" applyAlignment="1">
      <alignment horizontal="center"/>
    </xf>
    <xf numFmtId="166" fontId="10" fillId="2" borderId="10" xfId="0" applyNumberFormat="1" applyFont="1" applyFill="1" applyBorder="1" applyAlignment="1">
      <alignment horizontal="center"/>
    </xf>
    <xf numFmtId="10" fontId="12" fillId="4" borderId="52" xfId="0" applyNumberFormat="1" applyFont="1" applyFill="1" applyBorder="1" applyAlignment="1">
      <alignment horizontal="center"/>
    </xf>
    <xf numFmtId="166" fontId="10" fillId="2" borderId="21" xfId="0" applyNumberFormat="1" applyFont="1" applyFill="1" applyBorder="1" applyAlignment="1">
      <alignment horizontal="center"/>
    </xf>
    <xf numFmtId="166" fontId="10" fillId="2" borderId="26" xfId="0" applyNumberFormat="1" applyFont="1" applyFill="1" applyBorder="1" applyAlignment="1">
      <alignment horizontal="center"/>
    </xf>
    <xf numFmtId="166" fontId="10" fillId="2" borderId="30" xfId="0" applyNumberFormat="1" applyFont="1" applyFill="1" applyBorder="1" applyAlignment="1">
      <alignment horizontal="center"/>
    </xf>
    <xf numFmtId="2" fontId="12" fillId="5" borderId="28" xfId="0" applyNumberFormat="1" applyFont="1" applyFill="1" applyBorder="1" applyAlignment="1">
      <alignment horizontal="center"/>
    </xf>
    <xf numFmtId="2" fontId="12" fillId="5" borderId="22" xfId="0" applyNumberFormat="1" applyFont="1" applyFill="1" applyBorder="1" applyAlignment="1">
      <alignment horizontal="center"/>
    </xf>
    <xf numFmtId="0" fontId="13" fillId="2" borderId="0" xfId="0" applyFont="1" applyFill="1"/>
    <xf numFmtId="0" fontId="10" fillId="2" borderId="0" xfId="0" applyFont="1" applyFill="1"/>
    <xf numFmtId="0" fontId="10" fillId="2" borderId="0" xfId="0" applyFont="1" applyFill="1"/>
    <xf numFmtId="0" fontId="11" fillId="2" borderId="0" xfId="0" applyFont="1" applyFill="1"/>
    <xf numFmtId="0" fontId="12" fillId="2" borderId="0" xfId="0" applyFont="1" applyFill="1" applyAlignment="1" applyProtection="1">
      <alignment horizontal="left"/>
      <protection locked="0"/>
    </xf>
    <xf numFmtId="0" fontId="13" fillId="2" borderId="0" xfId="0" applyFont="1" applyFill="1"/>
    <xf numFmtId="0" fontId="13" fillId="3" borderId="0" xfId="0" applyFont="1" applyFill="1" applyAlignment="1" applyProtection="1">
      <alignment horizontal="left"/>
      <protection locked="0"/>
    </xf>
    <xf numFmtId="0" fontId="10" fillId="3" borderId="0" xfId="0" applyFont="1" applyFill="1" applyProtection="1">
      <protection locked="0"/>
    </xf>
    <xf numFmtId="168" fontId="13" fillId="3" borderId="0" xfId="0" applyNumberFormat="1" applyFont="1" applyFill="1" applyAlignment="1" applyProtection="1">
      <alignment horizontal="center"/>
      <protection locked="0"/>
    </xf>
    <xf numFmtId="169" fontId="10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1" fillId="2" borderId="0" xfId="0" applyFont="1" applyFill="1" applyAlignment="1">
      <alignment horizontal="right"/>
    </xf>
    <xf numFmtId="0" fontId="10" fillId="2" borderId="0" xfId="0" applyFont="1" applyFill="1" applyAlignment="1">
      <alignment horizontal="right"/>
    </xf>
    <xf numFmtId="0" fontId="12" fillId="3" borderId="0" xfId="0" applyFont="1" applyFill="1" applyAlignment="1" applyProtection="1">
      <alignment horizontal="center"/>
      <protection locked="0"/>
    </xf>
    <xf numFmtId="0" fontId="13" fillId="3" borderId="0" xfId="0" applyFont="1" applyFill="1" applyAlignment="1" applyProtection="1">
      <alignment horizontal="center"/>
      <protection locked="0"/>
    </xf>
    <xf numFmtId="0" fontId="14" fillId="2" borderId="0" xfId="0" applyFont="1" applyFill="1" applyAlignment="1">
      <alignment vertical="center" wrapText="1"/>
    </xf>
    <xf numFmtId="0" fontId="11" fillId="2" borderId="0" xfId="0" applyFont="1" applyFill="1" applyAlignment="1">
      <alignment horizontal="center"/>
    </xf>
    <xf numFmtId="0" fontId="15" fillId="2" borderId="0" xfId="0" applyFont="1" applyFill="1"/>
    <xf numFmtId="0" fontId="16" fillId="2" borderId="0" xfId="0" applyFont="1" applyFill="1"/>
    <xf numFmtId="2" fontId="12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vertical="center" wrapText="1"/>
    </xf>
    <xf numFmtId="0" fontId="17" fillId="2" borderId="0" xfId="0" applyFont="1" applyFill="1"/>
    <xf numFmtId="2" fontId="11" fillId="2" borderId="0" xfId="0" applyNumberFormat="1" applyFont="1" applyFill="1" applyAlignment="1">
      <alignment horizontal="center"/>
    </xf>
    <xf numFmtId="0" fontId="18" fillId="2" borderId="0" xfId="0" applyFont="1" applyFill="1" applyAlignment="1">
      <alignment horizontal="left" vertical="center" wrapText="1"/>
    </xf>
    <xf numFmtId="170" fontId="11" fillId="2" borderId="0" xfId="0" applyNumberFormat="1" applyFont="1" applyFill="1" applyAlignment="1">
      <alignment horizontal="center"/>
    </xf>
    <xf numFmtId="0" fontId="10" fillId="2" borderId="16" xfId="0" applyFont="1" applyFill="1" applyBorder="1" applyAlignment="1">
      <alignment horizontal="right"/>
    </xf>
    <xf numFmtId="0" fontId="12" fillId="3" borderId="17" xfId="0" applyFont="1" applyFill="1" applyBorder="1" applyAlignment="1" applyProtection="1">
      <alignment horizontal="center"/>
      <protection locked="0"/>
    </xf>
    <xf numFmtId="0" fontId="10" fillId="2" borderId="18" xfId="0" applyFont="1" applyFill="1" applyBorder="1" applyAlignment="1">
      <alignment horizontal="right"/>
    </xf>
    <xf numFmtId="0" fontId="12" fillId="3" borderId="19" xfId="0" applyFont="1" applyFill="1" applyBorder="1" applyAlignment="1" applyProtection="1">
      <alignment horizontal="center"/>
      <protection locked="0"/>
    </xf>
    <xf numFmtId="0" fontId="11" fillId="2" borderId="17" xfId="0" applyFont="1" applyFill="1" applyBorder="1" applyAlignment="1">
      <alignment horizontal="center"/>
    </xf>
    <xf numFmtId="0" fontId="11" fillId="2" borderId="20" xfId="0" applyFont="1" applyFill="1" applyBorder="1" applyAlignment="1">
      <alignment horizontal="center"/>
    </xf>
    <xf numFmtId="0" fontId="11" fillId="2" borderId="21" xfId="0" applyFont="1" applyFill="1" applyBorder="1" applyAlignment="1">
      <alignment horizontal="center"/>
    </xf>
    <xf numFmtId="0" fontId="11" fillId="2" borderId="22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0" fontId="10" fillId="2" borderId="23" xfId="0" applyFont="1" applyFill="1" applyBorder="1" applyAlignment="1">
      <alignment horizontal="center"/>
    </xf>
    <xf numFmtId="0" fontId="12" fillId="3" borderId="24" xfId="0" applyFont="1" applyFill="1" applyBorder="1" applyAlignment="1" applyProtection="1">
      <alignment horizontal="center"/>
      <protection locked="0"/>
    </xf>
    <xf numFmtId="171" fontId="10" fillId="2" borderId="21" xfId="0" applyNumberFormat="1" applyFont="1" applyFill="1" applyBorder="1" applyAlignment="1">
      <alignment horizontal="center"/>
    </xf>
    <xf numFmtId="171" fontId="10" fillId="2" borderId="25" xfId="0" applyNumberFormat="1" applyFont="1" applyFill="1" applyBorder="1" applyAlignment="1">
      <alignment horizontal="center"/>
    </xf>
    <xf numFmtId="0" fontId="17" fillId="2" borderId="8" xfId="0" applyFont="1" applyFill="1" applyBorder="1"/>
    <xf numFmtId="0" fontId="10" fillId="2" borderId="19" xfId="0" applyFont="1" applyFill="1" applyBorder="1" applyAlignment="1">
      <alignment horizontal="center"/>
    </xf>
    <xf numFmtId="0" fontId="12" fillId="3" borderId="18" xfId="0" applyFont="1" applyFill="1" applyBorder="1" applyAlignment="1" applyProtection="1">
      <alignment horizontal="center"/>
      <protection locked="0"/>
    </xf>
    <xf numFmtId="171" fontId="10" fillId="2" borderId="26" xfId="0" applyNumberFormat="1" applyFont="1" applyFill="1" applyBorder="1" applyAlignment="1">
      <alignment horizontal="center"/>
    </xf>
    <xf numFmtId="171" fontId="10" fillId="2" borderId="27" xfId="0" applyNumberFormat="1" applyFont="1" applyFill="1" applyBorder="1" applyAlignment="1">
      <alignment horizontal="center"/>
    </xf>
    <xf numFmtId="0" fontId="10" fillId="2" borderId="0" xfId="0" applyFont="1" applyFill="1"/>
    <xf numFmtId="0" fontId="10" fillId="2" borderId="28" xfId="0" applyFont="1" applyFill="1" applyBorder="1" applyAlignment="1">
      <alignment horizontal="center"/>
    </xf>
    <xf numFmtId="0" fontId="12" fillId="3" borderId="29" xfId="0" applyFont="1" applyFill="1" applyBorder="1" applyAlignment="1" applyProtection="1">
      <alignment horizontal="center"/>
      <protection locked="0"/>
    </xf>
    <xf numFmtId="171" fontId="10" fillId="2" borderId="30" xfId="0" applyNumberFormat="1" applyFont="1" applyFill="1" applyBorder="1" applyAlignment="1">
      <alignment horizontal="center"/>
    </xf>
    <xf numFmtId="171" fontId="10" fillId="2" borderId="31" xfId="0" applyNumberFormat="1" applyFont="1" applyFill="1" applyBorder="1" applyAlignment="1">
      <alignment horizontal="center"/>
    </xf>
    <xf numFmtId="0" fontId="10" fillId="2" borderId="10" xfId="0" applyFont="1" applyFill="1" applyBorder="1"/>
    <xf numFmtId="0" fontId="10" fillId="2" borderId="19" xfId="0" applyFont="1" applyFill="1" applyBorder="1" applyAlignment="1">
      <alignment horizontal="right"/>
    </xf>
    <xf numFmtId="1" fontId="11" fillId="4" borderId="32" xfId="0" applyNumberFormat="1" applyFont="1" applyFill="1" applyBorder="1" applyAlignment="1">
      <alignment horizontal="center"/>
    </xf>
    <xf numFmtId="171" fontId="11" fillId="4" borderId="33" xfId="0" applyNumberFormat="1" applyFont="1" applyFill="1" applyBorder="1" applyAlignment="1">
      <alignment horizontal="center"/>
    </xf>
    <xf numFmtId="171" fontId="11" fillId="4" borderId="34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0" fillId="2" borderId="35" xfId="0" applyFont="1" applyFill="1" applyBorder="1" applyAlignment="1">
      <alignment horizontal="right"/>
    </xf>
    <xf numFmtId="0" fontId="12" fillId="3" borderId="11" xfId="0" applyFont="1" applyFill="1" applyBorder="1" applyAlignment="1" applyProtection="1">
      <alignment horizontal="center"/>
      <protection locked="0"/>
    </xf>
    <xf numFmtId="0" fontId="10" fillId="2" borderId="6" xfId="0" applyFont="1" applyFill="1" applyBorder="1" applyAlignment="1">
      <alignment horizontal="right"/>
    </xf>
    <xf numFmtId="2" fontId="10" fillId="4" borderId="36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19" xfId="0" applyFont="1" applyFill="1" applyBorder="1" applyAlignment="1">
      <alignment horizontal="center"/>
    </xf>
    <xf numFmtId="2" fontId="10" fillId="5" borderId="36" xfId="0" applyNumberFormat="1" applyFont="1" applyFill="1" applyBorder="1" applyAlignment="1">
      <alignment horizontal="center"/>
    </xf>
    <xf numFmtId="2" fontId="10" fillId="2" borderId="0" xfId="0" applyNumberFormat="1" applyFont="1" applyFill="1" applyAlignment="1">
      <alignment horizontal="center"/>
    </xf>
    <xf numFmtId="166" fontId="10" fillId="4" borderId="36" xfId="0" applyNumberFormat="1" applyFont="1" applyFill="1" applyBorder="1" applyAlignment="1">
      <alignment horizontal="center"/>
    </xf>
    <xf numFmtId="166" fontId="10" fillId="2" borderId="0" xfId="0" applyNumberFormat="1" applyFont="1" applyFill="1" applyAlignment="1">
      <alignment horizontal="center"/>
    </xf>
    <xf numFmtId="166" fontId="10" fillId="4" borderId="12" xfId="0" applyNumberFormat="1" applyFont="1" applyFill="1" applyBorder="1" applyAlignment="1">
      <alignment horizontal="center"/>
    </xf>
    <xf numFmtId="0" fontId="10" fillId="2" borderId="37" xfId="0" applyFont="1" applyFill="1" applyBorder="1" applyAlignment="1">
      <alignment horizontal="right"/>
    </xf>
    <xf numFmtId="166" fontId="12" fillId="3" borderId="36" xfId="0" applyNumberFormat="1" applyFont="1" applyFill="1" applyBorder="1" applyAlignment="1" applyProtection="1">
      <alignment horizontal="center"/>
      <protection locked="0"/>
    </xf>
    <xf numFmtId="166" fontId="10" fillId="2" borderId="0" xfId="0" applyNumberFormat="1" applyFont="1" applyFill="1"/>
    <xf numFmtId="0" fontId="10" fillId="2" borderId="24" xfId="0" applyFont="1" applyFill="1" applyBorder="1" applyAlignment="1">
      <alignment horizontal="right"/>
    </xf>
    <xf numFmtId="1" fontId="10" fillId="2" borderId="0" xfId="0" applyNumberFormat="1" applyFont="1" applyFill="1" applyAlignment="1">
      <alignment horizontal="center"/>
    </xf>
    <xf numFmtId="0" fontId="10" fillId="2" borderId="10" xfId="0" applyFont="1" applyFill="1" applyBorder="1" applyAlignment="1">
      <alignment horizontal="right"/>
    </xf>
    <xf numFmtId="2" fontId="10" fillId="4" borderId="10" xfId="0" applyNumberFormat="1" applyFont="1" applyFill="1" applyBorder="1" applyAlignment="1">
      <alignment horizontal="center"/>
    </xf>
    <xf numFmtId="171" fontId="11" fillId="5" borderId="8" xfId="0" applyNumberFormat="1" applyFont="1" applyFill="1" applyBorder="1" applyAlignment="1">
      <alignment horizontal="center"/>
    </xf>
    <xf numFmtId="171" fontId="10" fillId="2" borderId="0" xfId="0" applyNumberFormat="1" applyFont="1" applyFill="1" applyAlignment="1">
      <alignment horizontal="center"/>
    </xf>
    <xf numFmtId="10" fontId="10" fillId="4" borderId="36" xfId="0" applyNumberFormat="1" applyFont="1" applyFill="1" applyBorder="1" applyAlignment="1">
      <alignment horizontal="center"/>
    </xf>
    <xf numFmtId="0" fontId="10" fillId="2" borderId="38" xfId="0" applyFont="1" applyFill="1" applyBorder="1" applyAlignment="1">
      <alignment horizontal="right"/>
    </xf>
    <xf numFmtId="0" fontId="10" fillId="5" borderId="10" xfId="0" applyFont="1" applyFill="1" applyBorder="1" applyAlignment="1">
      <alignment horizontal="center"/>
    </xf>
    <xf numFmtId="0" fontId="3" fillId="2" borderId="0" xfId="0" applyFont="1" applyFill="1"/>
    <xf numFmtId="0" fontId="11" fillId="2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172" fontId="12" fillId="3" borderId="0" xfId="0" applyNumberFormat="1" applyFont="1" applyFill="1" applyAlignment="1" applyProtection="1">
      <alignment horizontal="center"/>
      <protection locked="0"/>
    </xf>
    <xf numFmtId="0" fontId="10" fillId="2" borderId="0" xfId="0" applyFont="1" applyFill="1" applyAlignment="1">
      <alignment horizontal="center"/>
    </xf>
    <xf numFmtId="2" fontId="11" fillId="2" borderId="8" xfId="0" applyNumberFormat="1" applyFont="1" applyFill="1" applyBorder="1" applyAlignment="1">
      <alignment horizontal="center"/>
    </xf>
    <xf numFmtId="0" fontId="11" fillId="2" borderId="8" xfId="0" applyFont="1" applyFill="1" applyBorder="1" applyAlignment="1">
      <alignment horizontal="center"/>
    </xf>
    <xf numFmtId="0" fontId="10" fillId="2" borderId="8" xfId="0" applyFont="1" applyFill="1" applyBorder="1" applyAlignment="1">
      <alignment horizontal="center"/>
    </xf>
    <xf numFmtId="0" fontId="12" fillId="3" borderId="16" xfId="0" applyFont="1" applyFill="1" applyBorder="1" applyAlignment="1" applyProtection="1">
      <alignment horizontal="center"/>
      <protection locked="0"/>
    </xf>
    <xf numFmtId="10" fontId="10" fillId="2" borderId="8" xfId="0" applyNumberFormat="1" applyFont="1" applyFill="1" applyBorder="1" applyAlignment="1">
      <alignment horizontal="center" vertical="center"/>
    </xf>
    <xf numFmtId="0" fontId="10" fillId="2" borderId="9" xfId="0" applyFont="1" applyFill="1" applyBorder="1" applyAlignment="1">
      <alignment horizontal="center"/>
    </xf>
    <xf numFmtId="10" fontId="10" fillId="2" borderId="9" xfId="0" applyNumberFormat="1" applyFont="1" applyFill="1" applyBorder="1" applyAlignment="1">
      <alignment horizontal="center" vertical="center"/>
    </xf>
    <xf numFmtId="1" fontId="12" fillId="3" borderId="18" xfId="0" applyNumberFormat="1" applyFont="1" applyFill="1" applyBorder="1" applyAlignment="1" applyProtection="1">
      <alignment horizontal="center"/>
      <protection locked="0"/>
    </xf>
    <xf numFmtId="0" fontId="10" fillId="2" borderId="10" xfId="0" applyFont="1" applyFill="1" applyBorder="1" applyAlignment="1">
      <alignment horizontal="center"/>
    </xf>
    <xf numFmtId="0" fontId="12" fillId="3" borderId="38" xfId="0" applyFont="1" applyFill="1" applyBorder="1" applyAlignment="1" applyProtection="1">
      <alignment horizontal="center"/>
      <protection locked="0"/>
    </xf>
    <xf numFmtId="10" fontId="10" fillId="2" borderId="17" xfId="0" applyNumberFormat="1" applyFont="1" applyFill="1" applyBorder="1" applyAlignment="1">
      <alignment horizontal="center" vertical="center"/>
    </xf>
    <xf numFmtId="10" fontId="10" fillId="2" borderId="19" xfId="0" applyNumberFormat="1" applyFont="1" applyFill="1" applyBorder="1" applyAlignment="1">
      <alignment horizontal="center" vertical="center"/>
    </xf>
    <xf numFmtId="10" fontId="10" fillId="2" borderId="39" xfId="0" applyNumberFormat="1" applyFont="1" applyFill="1" applyBorder="1" applyAlignment="1">
      <alignment horizontal="center" vertical="center"/>
    </xf>
    <xf numFmtId="0" fontId="13" fillId="2" borderId="19" xfId="0" applyFont="1" applyFill="1" applyBorder="1" applyAlignment="1">
      <alignment horizontal="center"/>
    </xf>
    <xf numFmtId="2" fontId="13" fillId="2" borderId="39" xfId="0" applyNumberFormat="1" applyFont="1" applyFill="1" applyBorder="1" applyAlignment="1">
      <alignment horizontal="center"/>
    </xf>
    <xf numFmtId="10" fontId="10" fillId="2" borderId="10" xfId="0" applyNumberFormat="1" applyFont="1" applyFill="1" applyBorder="1" applyAlignment="1">
      <alignment horizontal="center" vertical="center"/>
    </xf>
    <xf numFmtId="0" fontId="10" fillId="2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40" xfId="0" applyFont="1" applyFill="1" applyBorder="1" applyAlignment="1">
      <alignment horizontal="right"/>
    </xf>
    <xf numFmtId="10" fontId="12" fillId="5" borderId="28" xfId="0" applyNumberFormat="1" applyFont="1" applyFill="1" applyBorder="1" applyAlignment="1">
      <alignment horizontal="center"/>
    </xf>
    <xf numFmtId="0" fontId="10" fillId="2" borderId="36" xfId="0" applyFont="1" applyFill="1" applyBorder="1" applyAlignment="1">
      <alignment horizontal="right"/>
    </xf>
    <xf numFmtId="2" fontId="10" fillId="2" borderId="0" xfId="0" applyNumberFormat="1" applyFont="1" applyFill="1" applyAlignment="1">
      <alignment horizontal="center"/>
    </xf>
    <xf numFmtId="0" fontId="10" fillId="2" borderId="12" xfId="0" applyFont="1" applyFill="1" applyBorder="1" applyAlignment="1">
      <alignment horizontal="right"/>
    </xf>
    <xf numFmtId="0" fontId="12" fillId="5" borderId="41" xfId="0" applyFont="1" applyFill="1" applyBorder="1" applyAlignment="1">
      <alignment horizontal="center"/>
    </xf>
    <xf numFmtId="0" fontId="10" fillId="2" borderId="0" xfId="0" applyFont="1" applyFill="1" applyAlignment="1">
      <alignment horizontal="right"/>
    </xf>
    <xf numFmtId="0" fontId="10" fillId="2" borderId="0" xfId="0" applyFont="1" applyFill="1"/>
    <xf numFmtId="165" fontId="12" fillId="2" borderId="0" xfId="0" applyNumberFormat="1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2" fillId="3" borderId="0" xfId="0" applyFont="1" applyFill="1" applyAlignment="1" applyProtection="1">
      <alignment horizontal="center"/>
      <protection locked="0"/>
    </xf>
    <xf numFmtId="0" fontId="11" fillId="2" borderId="42" xfId="0" applyFont="1" applyFill="1" applyBorder="1" applyAlignment="1">
      <alignment horizontal="center"/>
    </xf>
    <xf numFmtId="0" fontId="11" fillId="2" borderId="35" xfId="0" applyFont="1" applyFill="1" applyBorder="1" applyAlignment="1">
      <alignment horizontal="center"/>
    </xf>
    <xf numFmtId="0" fontId="11" fillId="2" borderId="5" xfId="0" applyFont="1" applyFill="1" applyBorder="1" applyAlignment="1">
      <alignment horizontal="center"/>
    </xf>
    <xf numFmtId="0" fontId="11" fillId="2" borderId="25" xfId="0" applyFont="1" applyFill="1" applyBorder="1" applyAlignment="1">
      <alignment horizontal="center"/>
    </xf>
    <xf numFmtId="0" fontId="10" fillId="2" borderId="43" xfId="0" applyFont="1" applyFill="1" applyBorder="1" applyAlignment="1">
      <alignment horizontal="center"/>
    </xf>
    <xf numFmtId="0" fontId="10" fillId="2" borderId="3" xfId="0" applyFont="1" applyFill="1" applyBorder="1" applyAlignment="1">
      <alignment horizontal="center"/>
    </xf>
    <xf numFmtId="171" fontId="12" fillId="3" borderId="29" xfId="0" applyNumberFormat="1" applyFont="1" applyFill="1" applyBorder="1" applyAlignment="1" applyProtection="1">
      <alignment horizontal="center"/>
      <protection locked="0"/>
    </xf>
    <xf numFmtId="0" fontId="10" fillId="2" borderId="0" xfId="0" applyFont="1" applyFill="1" applyAlignment="1">
      <alignment horizontal="right"/>
    </xf>
    <xf numFmtId="1" fontId="11" fillId="4" borderId="44" xfId="0" applyNumberFormat="1" applyFont="1" applyFill="1" applyBorder="1" applyAlignment="1">
      <alignment horizontal="center"/>
    </xf>
    <xf numFmtId="1" fontId="11" fillId="4" borderId="45" xfId="0" applyNumberFormat="1" applyFont="1" applyFill="1" applyBorder="1" applyAlignment="1">
      <alignment horizontal="center"/>
    </xf>
    <xf numFmtId="171" fontId="11" fillId="4" borderId="10" xfId="0" applyNumberFormat="1" applyFont="1" applyFill="1" applyBorder="1" applyAlignment="1">
      <alignment horizontal="center"/>
    </xf>
    <xf numFmtId="0" fontId="10" fillId="2" borderId="46" xfId="0" applyFont="1" applyFill="1" applyBorder="1" applyAlignment="1">
      <alignment horizontal="right"/>
    </xf>
    <xf numFmtId="0" fontId="12" fillId="3" borderId="47" xfId="0" applyFont="1" applyFill="1" applyBorder="1" applyAlignment="1" applyProtection="1">
      <alignment horizontal="center"/>
      <protection locked="0"/>
    </xf>
    <xf numFmtId="0" fontId="10" fillId="2" borderId="20" xfId="0" applyFont="1" applyFill="1" applyBorder="1" applyAlignment="1">
      <alignment horizontal="right"/>
    </xf>
    <xf numFmtId="2" fontId="10" fillId="4" borderId="22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2" fontId="10" fillId="5" borderId="22" xfId="0" applyNumberFormat="1" applyFont="1" applyFill="1" applyBorder="1" applyAlignment="1">
      <alignment horizontal="center"/>
    </xf>
    <xf numFmtId="166" fontId="10" fillId="4" borderId="22" xfId="0" applyNumberFormat="1" applyFont="1" applyFill="1" applyBorder="1" applyAlignment="1">
      <alignment horizontal="center"/>
    </xf>
    <xf numFmtId="0" fontId="2" fillId="2" borderId="0" xfId="0" applyFont="1" applyFill="1"/>
    <xf numFmtId="166" fontId="10" fillId="5" borderId="22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0" fillId="2" borderId="48" xfId="0" applyFont="1" applyFill="1" applyBorder="1" applyAlignment="1">
      <alignment horizontal="right"/>
    </xf>
    <xf numFmtId="2" fontId="10" fillId="5" borderId="25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 wrapText="1"/>
    </xf>
    <xf numFmtId="0" fontId="10" fillId="2" borderId="11" xfId="0" applyFont="1" applyFill="1" applyBorder="1" applyAlignment="1">
      <alignment horizontal="right"/>
    </xf>
    <xf numFmtId="171" fontId="11" fillId="5" borderId="11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0" fillId="2" borderId="0" xfId="0" applyNumberFormat="1" applyFont="1" applyFill="1" applyAlignment="1">
      <alignment horizontal="center"/>
    </xf>
    <xf numFmtId="10" fontId="11" fillId="4" borderId="36" xfId="0" applyNumberFormat="1" applyFont="1" applyFill="1" applyBorder="1" applyAlignment="1">
      <alignment horizontal="center"/>
    </xf>
    <xf numFmtId="0" fontId="11" fillId="5" borderId="12" xfId="0" applyFont="1" applyFill="1" applyBorder="1" applyAlignment="1">
      <alignment horizontal="center"/>
    </xf>
    <xf numFmtId="0" fontId="11" fillId="2" borderId="42" xfId="0" applyFont="1" applyFill="1" applyBorder="1" applyAlignment="1">
      <alignment horizontal="center"/>
    </xf>
    <xf numFmtId="0" fontId="11" fillId="2" borderId="49" xfId="0" applyFont="1" applyFill="1" applyBorder="1" applyAlignment="1">
      <alignment horizontal="center"/>
    </xf>
    <xf numFmtId="0" fontId="11" fillId="2" borderId="50" xfId="0" applyFont="1" applyFill="1" applyBorder="1" applyAlignment="1">
      <alignment horizontal="center"/>
    </xf>
    <xf numFmtId="0" fontId="11" fillId="2" borderId="17" xfId="0" applyFont="1" applyFill="1" applyBorder="1" applyAlignment="1">
      <alignment horizontal="center" wrapText="1"/>
    </xf>
    <xf numFmtId="0" fontId="10" fillId="2" borderId="18" xfId="0" applyFont="1" applyFill="1" applyBorder="1" applyAlignment="1">
      <alignment horizontal="center"/>
    </xf>
    <xf numFmtId="1" fontId="12" fillId="3" borderId="26" xfId="0" applyNumberFormat="1" applyFont="1" applyFill="1" applyBorder="1" applyAlignment="1" applyProtection="1">
      <alignment horizontal="center"/>
      <protection locked="0"/>
    </xf>
    <xf numFmtId="10" fontId="10" fillId="2" borderId="25" xfId="0" applyNumberFormat="1" applyFont="1" applyFill="1" applyBorder="1" applyAlignment="1">
      <alignment horizontal="center"/>
    </xf>
    <xf numFmtId="10" fontId="10" fillId="2" borderId="27" xfId="0" applyNumberFormat="1" applyFont="1" applyFill="1" applyBorder="1" applyAlignment="1">
      <alignment horizontal="center"/>
    </xf>
    <xf numFmtId="0" fontId="10" fillId="2" borderId="29" xfId="0" applyFont="1" applyFill="1" applyBorder="1" applyAlignment="1">
      <alignment horizontal="center"/>
    </xf>
    <xf numFmtId="1" fontId="12" fillId="3" borderId="30" xfId="0" applyNumberFormat="1" applyFont="1" applyFill="1" applyBorder="1" applyAlignment="1" applyProtection="1">
      <alignment horizontal="center"/>
      <protection locked="0"/>
    </xf>
    <xf numFmtId="10" fontId="10" fillId="2" borderId="31" xfId="0" applyNumberFormat="1" applyFont="1" applyFill="1" applyBorder="1" applyAlignment="1">
      <alignment horizontal="center"/>
    </xf>
    <xf numFmtId="2" fontId="10" fillId="2" borderId="19" xfId="0" applyNumberFormat="1" applyFont="1" applyFill="1" applyBorder="1" applyAlignment="1">
      <alignment horizontal="center"/>
    </xf>
    <xf numFmtId="171" fontId="10" fillId="2" borderId="2" xfId="0" applyNumberFormat="1" applyFont="1" applyFill="1" applyBorder="1" applyAlignment="1">
      <alignment horizontal="right"/>
    </xf>
    <xf numFmtId="10" fontId="12" fillId="5" borderId="22" xfId="0" applyNumberFormat="1" applyFont="1" applyFill="1" applyBorder="1" applyAlignment="1">
      <alignment horizontal="center"/>
    </xf>
    <xf numFmtId="0" fontId="10" fillId="2" borderId="18" xfId="0" applyFont="1" applyFill="1" applyBorder="1"/>
    <xf numFmtId="10" fontId="12" fillId="4" borderId="22" xfId="0" applyNumberFormat="1" applyFont="1" applyFill="1" applyBorder="1" applyAlignment="1">
      <alignment horizontal="center"/>
    </xf>
    <xf numFmtId="0" fontId="10" fillId="2" borderId="38" xfId="0" applyFont="1" applyFill="1" applyBorder="1"/>
    <xf numFmtId="0" fontId="10" fillId="2" borderId="51" xfId="0" applyFont="1" applyFill="1" applyBorder="1" applyAlignment="1">
      <alignment horizontal="right"/>
    </xf>
    <xf numFmtId="0" fontId="12" fillId="5" borderId="12" xfId="0" applyFont="1" applyFill="1" applyBorder="1" applyAlignment="1">
      <alignment horizontal="center"/>
    </xf>
    <xf numFmtId="0" fontId="18" fillId="2" borderId="4" xfId="0" applyFont="1" applyFill="1" applyBorder="1" applyAlignment="1">
      <alignment horizontal="left" vertical="center" wrapText="1"/>
    </xf>
    <xf numFmtId="0" fontId="10" fillId="2" borderId="4" xfId="0" applyFont="1" applyFill="1" applyBorder="1"/>
    <xf numFmtId="0" fontId="10" fillId="2" borderId="5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0" fillId="2" borderId="3" xfId="0" applyFont="1" applyFill="1" applyBorder="1"/>
    <xf numFmtId="0" fontId="10" fillId="2" borderId="3" xfId="0" applyFont="1" applyFill="1" applyBorder="1"/>
    <xf numFmtId="0" fontId="11" fillId="2" borderId="6" xfId="0" applyFont="1" applyFill="1" applyBorder="1"/>
    <xf numFmtId="0" fontId="10" fillId="2" borderId="6" xfId="0" applyFont="1" applyFill="1" applyBorder="1"/>
    <xf numFmtId="0" fontId="18" fillId="2" borderId="0" xfId="0" applyFont="1" applyFill="1" applyAlignment="1">
      <alignment horizontal="right" vertical="center" wrapText="1"/>
    </xf>
    <xf numFmtId="0" fontId="12" fillId="2" borderId="0" xfId="0" applyFont="1" applyFill="1" applyAlignment="1" applyProtection="1">
      <alignment horizontal="right"/>
      <protection locked="0"/>
    </xf>
    <xf numFmtId="166" fontId="11" fillId="2" borderId="0" xfId="0" applyNumberFormat="1" applyFont="1" applyFill="1" applyAlignment="1" applyProtection="1">
      <alignment horizontal="center"/>
      <protection locked="0"/>
    </xf>
    <xf numFmtId="166" fontId="10" fillId="2" borderId="16" xfId="0" applyNumberFormat="1" applyFont="1" applyFill="1" applyBorder="1" applyAlignment="1">
      <alignment horizontal="center"/>
    </xf>
    <xf numFmtId="166" fontId="10" fillId="2" borderId="18" xfId="0" applyNumberFormat="1" applyFont="1" applyFill="1" applyBorder="1" applyAlignment="1">
      <alignment horizontal="center"/>
    </xf>
    <xf numFmtId="166" fontId="10" fillId="2" borderId="8" xfId="0" applyNumberFormat="1" applyFont="1" applyFill="1" applyBorder="1" applyAlignment="1">
      <alignment horizontal="center"/>
    </xf>
    <xf numFmtId="166" fontId="10" fillId="2" borderId="9" xfId="0" applyNumberFormat="1" applyFont="1" applyFill="1" applyBorder="1" applyAlignment="1">
      <alignment horizontal="center"/>
    </xf>
    <xf numFmtId="166" fontId="10" fillId="2" borderId="10" xfId="0" applyNumberFormat="1" applyFont="1" applyFill="1" applyBorder="1" applyAlignment="1">
      <alignment horizontal="center"/>
    </xf>
    <xf numFmtId="10" fontId="12" fillId="4" borderId="52" xfId="0" applyNumberFormat="1" applyFont="1" applyFill="1" applyBorder="1" applyAlignment="1">
      <alignment horizontal="center"/>
    </xf>
    <xf numFmtId="166" fontId="10" fillId="2" borderId="21" xfId="0" applyNumberFormat="1" applyFont="1" applyFill="1" applyBorder="1" applyAlignment="1">
      <alignment horizontal="center"/>
    </xf>
    <xf numFmtId="166" fontId="10" fillId="2" borderId="26" xfId="0" applyNumberFormat="1" applyFont="1" applyFill="1" applyBorder="1" applyAlignment="1">
      <alignment horizontal="center"/>
    </xf>
    <xf numFmtId="166" fontId="10" fillId="2" borderId="30" xfId="0" applyNumberFormat="1" applyFont="1" applyFill="1" applyBorder="1" applyAlignment="1">
      <alignment horizontal="center"/>
    </xf>
    <xf numFmtId="2" fontId="12" fillId="5" borderId="28" xfId="0" applyNumberFormat="1" applyFont="1" applyFill="1" applyBorder="1" applyAlignment="1">
      <alignment horizontal="center"/>
    </xf>
    <xf numFmtId="2" fontId="12" fillId="5" borderId="22" xfId="0" applyNumberFormat="1" applyFont="1" applyFill="1" applyBorder="1" applyAlignment="1">
      <alignment horizontal="center"/>
    </xf>
    <xf numFmtId="0" fontId="13" fillId="2" borderId="0" xfId="0" applyFont="1" applyFill="1"/>
    <xf numFmtId="0" fontId="1" fillId="2" borderId="0" xfId="1" applyFont="1" applyFill="1"/>
    <xf numFmtId="0" fontId="9" fillId="2" borderId="0" xfId="1" applyFont="1" applyFill="1" applyAlignment="1">
      <alignment wrapText="1"/>
    </xf>
    <xf numFmtId="0" fontId="4" fillId="2" borderId="0" xfId="1" applyFont="1" applyFill="1"/>
    <xf numFmtId="0" fontId="6" fillId="2" borderId="0" xfId="1" applyFont="1" applyFill="1"/>
    <xf numFmtId="167" fontId="6" fillId="2" borderId="0" xfId="1" applyNumberFormat="1" applyFont="1" applyFill="1" applyAlignment="1">
      <alignment horizontal="center"/>
    </xf>
    <xf numFmtId="0" fontId="5" fillId="2" borderId="0" xfId="1" applyFont="1" applyFill="1" applyAlignment="1">
      <alignment horizontal="right"/>
    </xf>
    <xf numFmtId="167" fontId="6" fillId="2" borderId="0" xfId="1" applyNumberFormat="1" applyFont="1" applyFill="1"/>
    <xf numFmtId="0" fontId="4" fillId="2" borderId="0" xfId="1" applyFont="1" applyFill="1" applyAlignment="1">
      <alignment horizontal="left"/>
    </xf>
    <xf numFmtId="0" fontId="8" fillId="2" borderId="0" xfId="1" applyFont="1" applyFill="1"/>
    <xf numFmtId="164" fontId="1" fillId="2" borderId="0" xfId="1" applyNumberFormat="1" applyFont="1" applyFill="1"/>
    <xf numFmtId="164" fontId="5" fillId="2" borderId="7" xfId="1" applyNumberFormat="1" applyFont="1" applyFill="1" applyBorder="1" applyAlignment="1">
      <alignment horizontal="center" wrapText="1"/>
    </xf>
    <xf numFmtId="0" fontId="5" fillId="2" borderId="7" xfId="1" applyFont="1" applyFill="1" applyBorder="1" applyAlignment="1">
      <alignment horizontal="center" wrapText="1"/>
    </xf>
    <xf numFmtId="0" fontId="2" fillId="2" borderId="0" xfId="1" applyFont="1" applyFill="1" applyAlignment="1">
      <alignment horizontal="center"/>
    </xf>
    <xf numFmtId="2" fontId="6" fillId="3" borderId="9" xfId="1" applyNumberFormat="1" applyFont="1" applyFill="1" applyBorder="1" applyProtection="1">
      <protection locked="0"/>
    </xf>
    <xf numFmtId="10" fontId="6" fillId="2" borderId="8" xfId="1" applyNumberFormat="1" applyFont="1" applyFill="1" applyBorder="1" applyAlignment="1">
      <alignment horizontal="center"/>
    </xf>
    <xf numFmtId="10" fontId="6" fillId="2" borderId="0" xfId="1" applyNumberFormat="1" applyFont="1" applyFill="1" applyAlignment="1">
      <alignment horizontal="center"/>
    </xf>
    <xf numFmtId="10" fontId="6" fillId="2" borderId="9" xfId="1" applyNumberFormat="1" applyFont="1" applyFill="1" applyBorder="1" applyAlignment="1">
      <alignment horizontal="center"/>
    </xf>
    <xf numFmtId="2" fontId="6" fillId="3" borderId="10" xfId="1" applyNumberFormat="1" applyFont="1" applyFill="1" applyBorder="1" applyProtection="1">
      <protection locked="0"/>
    </xf>
    <xf numFmtId="10" fontId="6" fillId="2" borderId="10" xfId="1" applyNumberFormat="1" applyFont="1" applyFill="1" applyBorder="1" applyAlignment="1">
      <alignment horizontal="center"/>
    </xf>
    <xf numFmtId="166" fontId="2" fillId="2" borderId="0" xfId="1" applyNumberFormat="1" applyFont="1" applyFill="1" applyAlignment="1">
      <alignment horizontal="center"/>
    </xf>
    <xf numFmtId="10" fontId="2" fillId="2" borderId="0" xfId="1" applyNumberFormat="1" applyFont="1" applyFill="1" applyAlignment="1">
      <alignment horizontal="center"/>
    </xf>
    <xf numFmtId="0" fontId="6" fillId="2" borderId="7" xfId="1" applyFont="1" applyFill="1" applyBorder="1" applyAlignment="1">
      <alignment horizontal="right" vertical="center"/>
    </xf>
    <xf numFmtId="166" fontId="6" fillId="2" borderId="7" xfId="1" applyNumberFormat="1" applyFont="1" applyFill="1" applyBorder="1" applyAlignment="1">
      <alignment horizontal="center" vertical="center"/>
    </xf>
    <xf numFmtId="166" fontId="6" fillId="2" borderId="0" xfId="1" applyNumberFormat="1" applyFont="1" applyFill="1" applyAlignment="1">
      <alignment horizontal="center"/>
    </xf>
    <xf numFmtId="164" fontId="5" fillId="2" borderId="7" xfId="1" applyNumberFormat="1" applyFont="1" applyFill="1" applyBorder="1" applyAlignment="1">
      <alignment horizontal="center" vertical="center"/>
    </xf>
    <xf numFmtId="2" fontId="7" fillId="2" borderId="0" xfId="1" applyNumberFormat="1" applyFont="1" applyFill="1" applyAlignment="1">
      <alignment horizontal="right"/>
    </xf>
    <xf numFmtId="2" fontId="5" fillId="2" borderId="0" xfId="1" applyNumberFormat="1" applyFont="1" applyFill="1"/>
    <xf numFmtId="2" fontId="7" fillId="2" borderId="0" xfId="1" applyNumberFormat="1" applyFont="1" applyFill="1"/>
    <xf numFmtId="0" fontId="5" fillId="2" borderId="7" xfId="1" applyFont="1" applyFill="1" applyBorder="1" applyAlignment="1">
      <alignment horizontal="center" vertical="center"/>
    </xf>
    <xf numFmtId="10" fontId="2" fillId="2" borderId="0" xfId="1" applyNumberFormat="1" applyFont="1" applyFill="1"/>
    <xf numFmtId="165" fontId="5" fillId="2" borderId="11" xfId="1" applyNumberFormat="1" applyFont="1" applyFill="1" applyBorder="1" applyAlignment="1">
      <alignment horizontal="center"/>
    </xf>
    <xf numFmtId="2" fontId="5" fillId="2" borderId="7" xfId="1" applyNumberFormat="1" applyFont="1" applyFill="1" applyBorder="1" applyAlignment="1">
      <alignment horizontal="center" vertical="center"/>
    </xf>
    <xf numFmtId="165" fontId="5" fillId="2" borderId="12" xfId="1" applyNumberFormat="1" applyFont="1" applyFill="1" applyBorder="1" applyAlignment="1">
      <alignment horizontal="center"/>
    </xf>
    <xf numFmtId="0" fontId="6" fillId="2" borderId="4" xfId="1" applyFont="1" applyFill="1" applyBorder="1"/>
    <xf numFmtId="0" fontId="6" fillId="2" borderId="0" xfId="1" applyFont="1" applyFill="1" applyAlignment="1">
      <alignment horizontal="center"/>
    </xf>
    <xf numFmtId="10" fontId="6" fillId="2" borderId="4" xfId="1" applyNumberFormat="1" applyFont="1" applyFill="1" applyBorder="1"/>
    <xf numFmtId="0" fontId="5" fillId="2" borderId="5" xfId="1" applyFont="1" applyFill="1" applyBorder="1"/>
    <xf numFmtId="0" fontId="5" fillId="2" borderId="5" xfId="1" applyFont="1" applyFill="1" applyBorder="1" applyAlignment="1">
      <alignment horizontal="center"/>
    </xf>
    <xf numFmtId="0" fontId="6" fillId="2" borderId="5" xfId="1" applyFont="1" applyFill="1" applyBorder="1" applyAlignment="1">
      <alignment horizontal="center"/>
    </xf>
    <xf numFmtId="0" fontId="6" fillId="2" borderId="3" xfId="1" applyFont="1" applyFill="1" applyBorder="1"/>
    <xf numFmtId="0" fontId="5" fillId="2" borderId="6" xfId="1" applyFont="1" applyFill="1" applyBorder="1"/>
    <xf numFmtId="0" fontId="5" fillId="2" borderId="0" xfId="1" applyFont="1" applyFill="1"/>
    <xf numFmtId="0" fontId="6" fillId="2" borderId="6" xfId="1" applyFont="1" applyFill="1" applyBorder="1"/>
    <xf numFmtId="0" fontId="23" fillId="2" borderId="0" xfId="1" applyFill="1"/>
    <xf numFmtId="0" fontId="1" fillId="2" borderId="0" xfId="2" applyFont="1" applyFill="1"/>
    <xf numFmtId="0" fontId="2" fillId="2" borderId="0" xfId="2" applyFont="1" applyFill="1"/>
    <xf numFmtId="0" fontId="2" fillId="2" borderId="0" xfId="2" applyFont="1" applyFill="1" applyAlignment="1">
      <alignment horizontal="right"/>
    </xf>
    <xf numFmtId="0" fontId="4" fillId="2" borderId="0" xfId="2" applyFont="1" applyFill="1"/>
    <xf numFmtId="0" fontId="4" fillId="2" borderId="0" xfId="2" applyFont="1" applyFill="1" applyAlignment="1">
      <alignment horizontal="left"/>
    </xf>
    <xf numFmtId="0" fontId="5" fillId="2" borderId="0" xfId="2" applyFont="1" applyFill="1" applyAlignment="1">
      <alignment horizontal="left"/>
    </xf>
    <xf numFmtId="0" fontId="5" fillId="2" borderId="0" xfId="2" applyFont="1" applyFill="1" applyAlignment="1">
      <alignment horizontal="center"/>
    </xf>
    <xf numFmtId="0" fontId="6" fillId="2" borderId="0" xfId="2" applyFont="1" applyFill="1"/>
    <xf numFmtId="0" fontId="5" fillId="2" borderId="0" xfId="2" applyFont="1" applyFill="1"/>
    <xf numFmtId="2" fontId="5" fillId="2" borderId="0" xfId="2" applyNumberFormat="1" applyFont="1" applyFill="1" applyAlignment="1">
      <alignment horizontal="center"/>
    </xf>
    <xf numFmtId="164" fontId="5" fillId="2" borderId="0" xfId="2" applyNumberFormat="1" applyFont="1" applyFill="1" applyAlignment="1">
      <alignment horizontal="center"/>
    </xf>
    <xf numFmtId="0" fontId="5" fillId="2" borderId="1" xfId="2" applyFont="1" applyFill="1" applyBorder="1" applyAlignment="1">
      <alignment horizontal="center"/>
    </xf>
    <xf numFmtId="0" fontId="5" fillId="2" borderId="2" xfId="2" applyFont="1" applyFill="1" applyBorder="1" applyAlignment="1">
      <alignment horizontal="center"/>
    </xf>
    <xf numFmtId="0" fontId="6" fillId="2" borderId="54" xfId="2" applyFont="1" applyFill="1" applyBorder="1" applyAlignment="1">
      <alignment horizontal="center"/>
    </xf>
    <xf numFmtId="0" fontId="24" fillId="3" borderId="54" xfId="2" applyFont="1" applyFill="1" applyBorder="1" applyAlignment="1" applyProtection="1">
      <alignment horizontal="center"/>
      <protection locked="0"/>
    </xf>
    <xf numFmtId="2" fontId="24" fillId="3" borderId="54" xfId="2" applyNumberFormat="1" applyFont="1" applyFill="1" applyBorder="1" applyAlignment="1" applyProtection="1">
      <alignment horizontal="center"/>
      <protection locked="0"/>
    </xf>
    <xf numFmtId="2" fontId="24" fillId="3" borderId="55" xfId="2" applyNumberFormat="1" applyFont="1" applyFill="1" applyBorder="1" applyAlignment="1" applyProtection="1">
      <alignment horizontal="center"/>
      <protection locked="0"/>
    </xf>
    <xf numFmtId="0" fontId="24" fillId="3" borderId="56" xfId="2" applyFont="1" applyFill="1" applyBorder="1" applyAlignment="1" applyProtection="1">
      <alignment horizontal="center"/>
      <protection locked="0"/>
    </xf>
    <xf numFmtId="2" fontId="24" fillId="3" borderId="56" xfId="2" applyNumberFormat="1" applyFont="1" applyFill="1" applyBorder="1" applyAlignment="1" applyProtection="1">
      <alignment horizontal="center"/>
      <protection locked="0"/>
    </xf>
    <xf numFmtId="0" fontId="6" fillId="2" borderId="55" xfId="2" applyFont="1" applyFill="1" applyBorder="1"/>
    <xf numFmtId="1" fontId="5" fillId="6" borderId="2" xfId="2" applyNumberFormat="1" applyFont="1" applyFill="1" applyBorder="1" applyAlignment="1">
      <alignment horizontal="center"/>
    </xf>
    <xf numFmtId="1" fontId="5" fillId="6" borderId="1" xfId="2" applyNumberFormat="1" applyFont="1" applyFill="1" applyBorder="1" applyAlignment="1">
      <alignment horizontal="center"/>
    </xf>
    <xf numFmtId="2" fontId="5" fillId="6" borderId="1" xfId="2" applyNumberFormat="1" applyFont="1" applyFill="1" applyBorder="1" applyAlignment="1">
      <alignment horizontal="center"/>
    </xf>
    <xf numFmtId="0" fontId="6" fillId="2" borderId="54" xfId="2" applyFont="1" applyFill="1" applyBorder="1"/>
    <xf numFmtId="10" fontId="5" fillId="7" borderId="1" xfId="2" applyNumberFormat="1" applyFont="1" applyFill="1" applyBorder="1" applyAlignment="1">
      <alignment horizontal="center"/>
    </xf>
    <xf numFmtId="165" fontId="5" fillId="2" borderId="0" xfId="2" applyNumberFormat="1" applyFont="1" applyFill="1" applyAlignment="1">
      <alignment horizontal="center"/>
    </xf>
    <xf numFmtId="0" fontId="6" fillId="2" borderId="57" xfId="2" applyFont="1" applyFill="1" applyBorder="1"/>
    <xf numFmtId="0" fontId="6" fillId="2" borderId="56" xfId="2" applyFont="1" applyFill="1" applyBorder="1"/>
    <xf numFmtId="0" fontId="5" fillId="6" borderId="1" xfId="2" applyFont="1" applyFill="1" applyBorder="1" applyAlignment="1">
      <alignment horizontal="center"/>
    </xf>
    <xf numFmtId="0" fontId="5" fillId="2" borderId="3" xfId="2" applyFont="1" applyFill="1" applyBorder="1" applyAlignment="1">
      <alignment horizontal="center"/>
    </xf>
    <xf numFmtId="0" fontId="6" fillId="2" borderId="3" xfId="2" applyFont="1" applyFill="1" applyBorder="1"/>
    <xf numFmtId="0" fontId="6" fillId="2" borderId="58" xfId="2" applyFont="1" applyFill="1" applyBorder="1"/>
    <xf numFmtId="0" fontId="6" fillId="2" borderId="0" xfId="2" applyFont="1" applyFill="1" applyAlignment="1" applyProtection="1">
      <alignment horizontal="left"/>
      <protection locked="0"/>
    </xf>
    <xf numFmtId="0" fontId="6" fillId="2" borderId="0" xfId="2" applyFont="1" applyFill="1" applyProtection="1">
      <protection locked="0"/>
    </xf>
    <xf numFmtId="0" fontId="2" fillId="2" borderId="4" xfId="2" applyFont="1" applyFill="1" applyBorder="1"/>
    <xf numFmtId="0" fontId="2" fillId="2" borderId="0" xfId="2" applyFont="1" applyFill="1" applyAlignment="1">
      <alignment horizontal="center"/>
    </xf>
    <xf numFmtId="10" fontId="2" fillId="2" borderId="4" xfId="2" applyNumberFormat="1" applyFont="1" applyFill="1" applyBorder="1"/>
    <xf numFmtId="0" fontId="23" fillId="2" borderId="0" xfId="2" applyFill="1"/>
    <xf numFmtId="0" fontId="1" fillId="2" borderId="5" xfId="2" applyFont="1" applyFill="1" applyBorder="1" applyAlignment="1">
      <alignment horizontal="center"/>
    </xf>
    <xf numFmtId="0" fontId="2" fillId="2" borderId="5" xfId="2" applyFont="1" applyFill="1" applyBorder="1" applyAlignment="1">
      <alignment horizontal="center"/>
    </xf>
    <xf numFmtId="0" fontId="1" fillId="2" borderId="0" xfId="2" applyFont="1" applyFill="1" applyAlignment="1">
      <alignment horizontal="right"/>
    </xf>
    <xf numFmtId="0" fontId="2" fillId="2" borderId="3" xfId="2" applyFont="1" applyFill="1" applyBorder="1"/>
    <xf numFmtId="0" fontId="1" fillId="2" borderId="6" xfId="2" applyFont="1" applyFill="1" applyBorder="1"/>
    <xf numFmtId="0" fontId="2" fillId="2" borderId="6" xfId="2" applyFont="1" applyFill="1" applyBorder="1"/>
    <xf numFmtId="0" fontId="5" fillId="2" borderId="0" xfId="0" applyFont="1" applyFill="1" applyAlignment="1">
      <alignment horizontal="left"/>
    </xf>
    <xf numFmtId="0" fontId="3" fillId="2" borderId="0" xfId="2" applyFont="1" applyFill="1" applyAlignment="1">
      <alignment horizontal="center"/>
    </xf>
    <xf numFmtId="0" fontId="1" fillId="2" borderId="5" xfId="2" applyFont="1" applyFill="1" applyBorder="1" applyAlignment="1">
      <alignment horizontal="center"/>
    </xf>
    <xf numFmtId="166" fontId="5" fillId="2" borderId="8" xfId="1" applyNumberFormat="1" applyFont="1" applyFill="1" applyBorder="1" applyAlignment="1">
      <alignment horizontal="center" vertical="center"/>
    </xf>
    <xf numFmtId="166" fontId="5" fillId="2" borderId="10" xfId="1" applyNumberFormat="1" applyFont="1" applyFill="1" applyBorder="1" applyAlignment="1">
      <alignment horizontal="center" vertical="center"/>
    </xf>
    <xf numFmtId="0" fontId="9" fillId="2" borderId="13" xfId="1" applyFont="1" applyFill="1" applyBorder="1" applyAlignment="1">
      <alignment horizontal="center" wrapText="1"/>
    </xf>
    <xf numFmtId="0" fontId="9" fillId="2" borderId="14" xfId="1" applyFont="1" applyFill="1" applyBorder="1" applyAlignment="1">
      <alignment horizontal="center" wrapText="1"/>
    </xf>
    <xf numFmtId="0" fontId="9" fillId="2" borderId="15" xfId="1" applyFont="1" applyFill="1" applyBorder="1" applyAlignment="1">
      <alignment horizontal="center" wrapText="1"/>
    </xf>
    <xf numFmtId="0" fontId="4" fillId="2" borderId="0" xfId="1" applyFont="1" applyFill="1" applyAlignment="1">
      <alignment horizontal="center"/>
    </xf>
    <xf numFmtId="0" fontId="5" fillId="2" borderId="0" xfId="1" applyFont="1" applyFill="1" applyAlignment="1">
      <alignment horizontal="right"/>
    </xf>
    <xf numFmtId="164" fontId="1" fillId="2" borderId="0" xfId="1" applyNumberFormat="1" applyFont="1" applyFill="1" applyAlignment="1">
      <alignment horizontal="center"/>
    </xf>
    <xf numFmtId="0" fontId="12" fillId="3" borderId="0" xfId="0" applyFont="1" applyFill="1" applyAlignment="1" applyProtection="1">
      <alignment horizontal="left" wrapText="1"/>
      <protection locked="0"/>
    </xf>
    <xf numFmtId="0" fontId="18" fillId="2" borderId="13" xfId="0" applyFont="1" applyFill="1" applyBorder="1" applyAlignment="1">
      <alignment horizontal="center"/>
    </xf>
    <xf numFmtId="0" fontId="18" fillId="2" borderId="14" xfId="0" applyFont="1" applyFill="1" applyBorder="1" applyAlignment="1">
      <alignment horizontal="center"/>
    </xf>
    <xf numFmtId="0" fontId="18" fillId="2" borderId="15" xfId="0" applyFont="1" applyFill="1" applyBorder="1" applyAlignment="1">
      <alignment horizontal="center"/>
    </xf>
    <xf numFmtId="0" fontId="19" fillId="2" borderId="5" xfId="0" applyFont="1" applyFill="1" applyBorder="1" applyAlignment="1">
      <alignment horizontal="center" vertical="center"/>
    </xf>
    <xf numFmtId="0" fontId="13" fillId="3" borderId="0" xfId="0" applyFont="1" applyFill="1" applyAlignment="1" applyProtection="1">
      <alignment horizontal="left" wrapText="1"/>
      <protection locked="0"/>
    </xf>
    <xf numFmtId="0" fontId="13" fillId="3" borderId="0" xfId="0" applyFont="1" applyFill="1" applyAlignment="1" applyProtection="1">
      <alignment horizontal="left"/>
      <protection locked="0"/>
    </xf>
    <xf numFmtId="0" fontId="18" fillId="2" borderId="13" xfId="0" applyFont="1" applyFill="1" applyBorder="1" applyAlignment="1">
      <alignment horizontal="justify" vertical="center" wrapText="1"/>
    </xf>
    <xf numFmtId="0" fontId="18" fillId="2" borderId="14" xfId="0" applyFont="1" applyFill="1" applyBorder="1" applyAlignment="1">
      <alignment horizontal="justify" vertical="center" wrapText="1"/>
    </xf>
    <xf numFmtId="0" fontId="18" fillId="2" borderId="15" xfId="0" applyFont="1" applyFill="1" applyBorder="1" applyAlignment="1">
      <alignment horizontal="justify" vertical="center" wrapText="1"/>
    </xf>
    <xf numFmtId="0" fontId="18" fillId="2" borderId="13" xfId="0" applyFont="1" applyFill="1" applyBorder="1" applyAlignment="1">
      <alignment horizontal="left" vertical="center" wrapText="1"/>
    </xf>
    <xf numFmtId="0" fontId="18" fillId="2" borderId="14" xfId="0" applyFont="1" applyFill="1" applyBorder="1" applyAlignment="1">
      <alignment horizontal="left" vertical="center" wrapText="1"/>
    </xf>
    <xf numFmtId="0" fontId="18" fillId="2" borderId="15" xfId="0" applyFont="1" applyFill="1" applyBorder="1" applyAlignment="1">
      <alignment horizontal="left" vertical="center" wrapText="1"/>
    </xf>
    <xf numFmtId="0" fontId="11" fillId="2" borderId="42" xfId="0" applyFont="1" applyFill="1" applyBorder="1" applyAlignment="1">
      <alignment horizontal="center"/>
    </xf>
    <xf numFmtId="0" fontId="11" fillId="2" borderId="35" xfId="0" applyFont="1" applyFill="1" applyBorder="1" applyAlignment="1">
      <alignment horizontal="center"/>
    </xf>
    <xf numFmtId="0" fontId="11" fillId="2" borderId="53" xfId="0" applyFont="1" applyFill="1" applyBorder="1" applyAlignment="1">
      <alignment horizontal="center"/>
    </xf>
    <xf numFmtId="0" fontId="12" fillId="3" borderId="0" xfId="0" applyFont="1" applyFill="1" applyAlignment="1" applyProtection="1">
      <alignment horizontal="left"/>
      <protection locked="0"/>
    </xf>
    <xf numFmtId="10" fontId="14" fillId="2" borderId="9" xfId="0" applyNumberFormat="1" applyFont="1" applyFill="1" applyBorder="1" applyAlignment="1">
      <alignment horizontal="center" vertical="center"/>
    </xf>
    <xf numFmtId="0" fontId="18" fillId="2" borderId="16" xfId="0" applyFont="1" applyFill="1" applyBorder="1" applyAlignment="1">
      <alignment horizontal="left" vertical="center" wrapText="1"/>
    </xf>
    <xf numFmtId="0" fontId="18" fillId="2" borderId="17" xfId="0" applyFont="1" applyFill="1" applyBorder="1" applyAlignment="1">
      <alignment horizontal="left" vertical="center" wrapText="1"/>
    </xf>
    <xf numFmtId="0" fontId="18" fillId="2" borderId="38" xfId="0" applyFont="1" applyFill="1" applyBorder="1" applyAlignment="1">
      <alignment horizontal="left" vertical="center" wrapText="1"/>
    </xf>
    <xf numFmtId="0" fontId="18" fillId="2" borderId="39" xfId="0" applyFont="1" applyFill="1" applyBorder="1" applyAlignment="1">
      <alignment horizontal="left" vertical="center" wrapText="1"/>
    </xf>
    <xf numFmtId="0" fontId="11" fillId="2" borderId="5" xfId="0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1" fillId="2" borderId="4" xfId="0" applyFont="1" applyFill="1" applyBorder="1" applyAlignment="1">
      <alignment horizontal="center" vertical="center"/>
    </xf>
    <xf numFmtId="2" fontId="12" fillId="3" borderId="8" xfId="0" applyNumberFormat="1" applyFont="1" applyFill="1" applyBorder="1" applyAlignment="1" applyProtection="1">
      <alignment horizontal="center" vertical="center"/>
      <protection locked="0"/>
    </xf>
    <xf numFmtId="2" fontId="12" fillId="3" borderId="9" xfId="0" applyNumberFormat="1" applyFont="1" applyFill="1" applyBorder="1" applyAlignment="1" applyProtection="1">
      <alignment horizontal="center" vertical="center"/>
      <protection locked="0"/>
    </xf>
    <xf numFmtId="2" fontId="12" fillId="3" borderId="10" xfId="0" applyNumberFormat="1" applyFont="1" applyFill="1" applyBorder="1" applyAlignment="1" applyProtection="1">
      <alignment horizontal="center" vertical="center"/>
      <protection locked="0"/>
    </xf>
    <xf numFmtId="0" fontId="20" fillId="2" borderId="0" xfId="0" applyFont="1" applyFill="1" applyAlignment="1">
      <alignment horizontal="center" vertical="center"/>
    </xf>
    <xf numFmtId="0" fontId="21" fillId="2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5" xfId="0" applyFont="1" applyFill="1" applyBorder="1" applyAlignment="1">
      <alignment horizontal="center"/>
    </xf>
    <xf numFmtId="0" fontId="18" fillId="2" borderId="5" xfId="0" applyFont="1" applyFill="1" applyBorder="1" applyAlignment="1">
      <alignment horizontal="left" vertical="center" wrapText="1"/>
    </xf>
    <xf numFmtId="0" fontId="18" fillId="2" borderId="4" xfId="0" applyFont="1" applyFill="1" applyBorder="1" applyAlignment="1">
      <alignment horizontal="left" vertical="center" wrapText="1"/>
    </xf>
    <xf numFmtId="0" fontId="11" fillId="2" borderId="38" xfId="0" applyFont="1" applyFill="1" applyBorder="1" applyAlignment="1">
      <alignment horizontal="center" vertical="center"/>
    </xf>
    <xf numFmtId="0" fontId="18" fillId="2" borderId="16" xfId="0" applyFont="1" applyFill="1" applyBorder="1" applyAlignment="1">
      <alignment horizontal="center" vertical="center" wrapText="1"/>
    </xf>
    <xf numFmtId="0" fontId="18" fillId="2" borderId="17" xfId="0" applyFont="1" applyFill="1" applyBorder="1" applyAlignment="1">
      <alignment horizontal="center" vertical="center" wrapText="1"/>
    </xf>
    <xf numFmtId="0" fontId="18" fillId="2" borderId="38" xfId="0" applyFont="1" applyFill="1" applyBorder="1" applyAlignment="1">
      <alignment horizontal="center" vertical="center" wrapText="1"/>
    </xf>
    <xf numFmtId="0" fontId="18" fillId="2" borderId="39" xfId="0" applyFont="1" applyFill="1" applyBorder="1" applyAlignment="1">
      <alignment horizontal="center" vertical="center" wrapText="1"/>
    </xf>
    <xf numFmtId="0" fontId="1" fillId="2" borderId="0" xfId="4" applyFont="1" applyFill="1"/>
    <xf numFmtId="0" fontId="2" fillId="2" borderId="0" xfId="4" applyFont="1" applyFill="1"/>
    <xf numFmtId="0" fontId="2" fillId="2" borderId="0" xfId="4" applyFont="1" applyFill="1" applyAlignment="1">
      <alignment horizontal="right"/>
    </xf>
    <xf numFmtId="0" fontId="3" fillId="2" borderId="0" xfId="4" applyFont="1" applyFill="1" applyAlignment="1">
      <alignment horizontal="center"/>
    </xf>
    <xf numFmtId="0" fontId="4" fillId="2" borderId="0" xfId="4" applyFont="1" applyFill="1"/>
    <xf numFmtId="0" fontId="4" fillId="2" borderId="0" xfId="4" applyFont="1" applyFill="1" applyAlignment="1">
      <alignment horizontal="left"/>
    </xf>
    <xf numFmtId="0" fontId="5" fillId="2" borderId="0" xfId="4" applyFont="1" applyFill="1" applyAlignment="1">
      <alignment horizontal="left"/>
    </xf>
    <xf numFmtId="0" fontId="5" fillId="2" borderId="0" xfId="4" applyFont="1" applyFill="1" applyAlignment="1">
      <alignment horizontal="center"/>
    </xf>
    <xf numFmtId="0" fontId="6" fillId="2" borderId="0" xfId="4" applyFont="1" applyFill="1"/>
    <xf numFmtId="0" fontId="5" fillId="2" borderId="0" xfId="4" applyFont="1" applyFill="1"/>
    <xf numFmtId="2" fontId="5" fillId="2" borderId="0" xfId="4" applyNumberFormat="1" applyFont="1" applyFill="1" applyAlignment="1">
      <alignment horizontal="left"/>
    </xf>
    <xf numFmtId="2" fontId="5" fillId="2" borderId="0" xfId="4" applyNumberFormat="1" applyFont="1" applyFill="1" applyAlignment="1">
      <alignment horizontal="center"/>
    </xf>
    <xf numFmtId="164" fontId="5" fillId="2" borderId="0" xfId="4" applyNumberFormat="1" applyFont="1" applyFill="1" applyAlignment="1">
      <alignment horizontal="center"/>
    </xf>
    <xf numFmtId="0" fontId="5" fillId="2" borderId="1" xfId="4" applyFont="1" applyFill="1" applyBorder="1" applyAlignment="1">
      <alignment horizontal="center"/>
    </xf>
    <xf numFmtId="0" fontId="5" fillId="2" borderId="2" xfId="4" applyFont="1" applyFill="1" applyBorder="1" applyAlignment="1">
      <alignment horizontal="center"/>
    </xf>
    <xf numFmtId="0" fontId="6" fillId="2" borderId="54" xfId="4" applyFont="1" applyFill="1" applyBorder="1" applyAlignment="1">
      <alignment horizontal="center"/>
    </xf>
    <xf numFmtId="0" fontId="24" fillId="3" borderId="54" xfId="4" applyFont="1" applyFill="1" applyBorder="1" applyAlignment="1" applyProtection="1">
      <alignment horizontal="center"/>
      <protection locked="0"/>
    </xf>
    <xf numFmtId="2" fontId="24" fillId="3" borderId="54" xfId="4" applyNumberFormat="1" applyFont="1" applyFill="1" applyBorder="1" applyAlignment="1" applyProtection="1">
      <alignment horizontal="center"/>
      <protection locked="0"/>
    </xf>
    <xf numFmtId="2" fontId="24" fillId="3" borderId="55" xfId="4" applyNumberFormat="1" applyFont="1" applyFill="1" applyBorder="1" applyAlignment="1" applyProtection="1">
      <alignment horizontal="center"/>
      <protection locked="0"/>
    </xf>
    <xf numFmtId="0" fontId="24" fillId="3" borderId="56" xfId="4" applyFont="1" applyFill="1" applyBorder="1" applyAlignment="1" applyProtection="1">
      <alignment horizontal="center"/>
      <protection locked="0"/>
    </xf>
    <xf numFmtId="2" fontId="24" fillId="3" borderId="56" xfId="4" applyNumberFormat="1" applyFont="1" applyFill="1" applyBorder="1" applyAlignment="1" applyProtection="1">
      <alignment horizontal="center"/>
      <protection locked="0"/>
    </xf>
    <xf numFmtId="0" fontId="6" fillId="2" borderId="55" xfId="4" applyFont="1" applyFill="1" applyBorder="1"/>
    <xf numFmtId="1" fontId="5" fillId="6" borderId="2" xfId="4" applyNumberFormat="1" applyFont="1" applyFill="1" applyBorder="1" applyAlignment="1">
      <alignment horizontal="center"/>
    </xf>
    <xf numFmtId="1" fontId="5" fillId="6" borderId="1" xfId="4" applyNumberFormat="1" applyFont="1" applyFill="1" applyBorder="1" applyAlignment="1">
      <alignment horizontal="center"/>
    </xf>
    <xf numFmtId="2" fontId="5" fillId="6" borderId="1" xfId="4" applyNumberFormat="1" applyFont="1" applyFill="1" applyBorder="1" applyAlignment="1">
      <alignment horizontal="center"/>
    </xf>
    <xf numFmtId="0" fontId="6" fillId="2" borderId="54" xfId="4" applyFont="1" applyFill="1" applyBorder="1"/>
    <xf numFmtId="10" fontId="5" fillId="7" borderId="1" xfId="4" applyNumberFormat="1" applyFont="1" applyFill="1" applyBorder="1" applyAlignment="1">
      <alignment horizontal="center"/>
    </xf>
    <xf numFmtId="165" fontId="5" fillId="2" borderId="0" xfId="4" applyNumberFormat="1" applyFont="1" applyFill="1" applyAlignment="1">
      <alignment horizontal="center"/>
    </xf>
    <xf numFmtId="0" fontId="6" fillId="2" borderId="57" xfId="4" applyFont="1" applyFill="1" applyBorder="1"/>
    <xf numFmtId="0" fontId="6" fillId="2" borderId="56" xfId="4" applyFont="1" applyFill="1" applyBorder="1"/>
    <xf numFmtId="0" fontId="5" fillId="6" borderId="1" xfId="4" applyFont="1" applyFill="1" applyBorder="1" applyAlignment="1">
      <alignment horizontal="center"/>
    </xf>
    <xf numFmtId="0" fontId="5" fillId="2" borderId="3" xfId="4" applyFont="1" applyFill="1" applyBorder="1" applyAlignment="1">
      <alignment horizontal="center"/>
    </xf>
    <xf numFmtId="0" fontId="6" fillId="2" borderId="3" xfId="4" applyFont="1" applyFill="1" applyBorder="1"/>
    <xf numFmtId="0" fontId="6" fillId="2" borderId="58" xfId="4" applyFont="1" applyFill="1" applyBorder="1"/>
    <xf numFmtId="0" fontId="6" fillId="2" borderId="0" xfId="4" applyFont="1" applyFill="1" applyAlignment="1" applyProtection="1">
      <alignment horizontal="left"/>
      <protection locked="0"/>
    </xf>
    <xf numFmtId="0" fontId="6" fillId="2" borderId="0" xfId="4" applyFont="1" applyFill="1" applyProtection="1">
      <protection locked="0"/>
    </xf>
    <xf numFmtId="0" fontId="2" fillId="2" borderId="4" xfId="4" applyFont="1" applyFill="1" applyBorder="1"/>
    <xf numFmtId="0" fontId="2" fillId="2" borderId="0" xfId="4" applyFont="1" applyFill="1" applyAlignment="1">
      <alignment horizontal="center"/>
    </xf>
    <xf numFmtId="10" fontId="2" fillId="2" borderId="4" xfId="4" applyNumberFormat="1" applyFont="1" applyFill="1" applyBorder="1"/>
    <xf numFmtId="0" fontId="23" fillId="2" borderId="0" xfId="4" applyFill="1"/>
    <xf numFmtId="0" fontId="1" fillId="2" borderId="5" xfId="4" applyFont="1" applyFill="1" applyBorder="1" applyAlignment="1">
      <alignment horizontal="center"/>
    </xf>
    <xf numFmtId="0" fontId="1" fillId="2" borderId="5" xfId="4" applyFont="1" applyFill="1" applyBorder="1" applyAlignment="1">
      <alignment horizontal="center"/>
    </xf>
    <xf numFmtId="0" fontId="2" fillId="2" borderId="5" xfId="4" applyFont="1" applyFill="1" applyBorder="1" applyAlignment="1">
      <alignment horizontal="center"/>
    </xf>
    <xf numFmtId="0" fontId="1" fillId="2" borderId="0" xfId="4" applyFont="1" applyFill="1" applyAlignment="1">
      <alignment horizontal="right"/>
    </xf>
    <xf numFmtId="0" fontId="2" fillId="2" borderId="3" xfId="4" applyFont="1" applyFill="1" applyBorder="1"/>
    <xf numFmtId="0" fontId="1" fillId="2" borderId="6" xfId="4" applyFont="1" applyFill="1" applyBorder="1"/>
    <xf numFmtId="0" fontId="2" fillId="2" borderId="6" xfId="4" applyFont="1" applyFill="1" applyBorder="1"/>
  </cellXfs>
  <cellStyles count="5">
    <cellStyle name="Normal" xfId="0" builtinId="0"/>
    <cellStyle name="Normal 2" xfId="1"/>
    <cellStyle name="Normal 3" xfId="2"/>
    <cellStyle name="Normal 4" xfId="3"/>
    <cellStyle name="Normal 5" xfId="4"/>
  </cellStyles>
  <dxfs count="39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workbookViewId="0">
      <selection activeCell="A15" sqref="A15:G61"/>
    </sheetView>
  </sheetViews>
  <sheetFormatPr defaultRowHeight="13.5" x14ac:dyDescent="0.25"/>
  <cols>
    <col min="1" max="1" width="27.5703125" style="414" customWidth="1"/>
    <col min="2" max="2" width="20.42578125" style="414" customWidth="1"/>
    <col min="3" max="3" width="31.85546875" style="414" customWidth="1"/>
    <col min="4" max="4" width="25.85546875" style="414" customWidth="1"/>
    <col min="5" max="5" width="25.7109375" style="414" customWidth="1"/>
    <col min="6" max="6" width="23.140625" style="414" customWidth="1"/>
    <col min="7" max="7" width="28.42578125" style="414" customWidth="1"/>
    <col min="8" max="8" width="21.5703125" style="414" customWidth="1"/>
    <col min="9" max="9" width="9.140625" style="414" customWidth="1"/>
    <col min="10" max="16384" width="9.140625" style="450"/>
  </cols>
  <sheetData>
    <row r="14" spans="1:6" ht="15" customHeight="1" x14ac:dyDescent="0.3">
      <c r="A14" s="413"/>
      <c r="C14" s="415"/>
      <c r="F14" s="415"/>
    </row>
    <row r="15" spans="1:6" ht="18.75" customHeight="1" x14ac:dyDescent="0.3">
      <c r="A15" s="458" t="s">
        <v>115</v>
      </c>
      <c r="B15" s="458"/>
      <c r="C15" s="458"/>
      <c r="D15" s="458"/>
      <c r="E15" s="458"/>
    </row>
    <row r="16" spans="1:6" ht="16.5" customHeight="1" x14ac:dyDescent="0.3">
      <c r="A16" s="416" t="s">
        <v>0</v>
      </c>
      <c r="B16" s="417" t="s">
        <v>116</v>
      </c>
    </row>
    <row r="17" spans="1:5" ht="16.5" customHeight="1" x14ac:dyDescent="0.3">
      <c r="A17" s="418" t="s">
        <v>117</v>
      </c>
      <c r="B17" s="457" t="s">
        <v>107</v>
      </c>
      <c r="D17" s="419"/>
      <c r="E17" s="420"/>
    </row>
    <row r="18" spans="1:5" ht="16.5" customHeight="1" x14ac:dyDescent="0.3">
      <c r="A18" s="421" t="s">
        <v>1</v>
      </c>
      <c r="B18" s="422" t="s">
        <v>105</v>
      </c>
      <c r="C18" s="420"/>
      <c r="D18" s="420"/>
      <c r="E18" s="420"/>
    </row>
    <row r="19" spans="1:5" ht="16.5" customHeight="1" x14ac:dyDescent="0.3">
      <c r="A19" s="421" t="s">
        <v>2</v>
      </c>
      <c r="B19" s="422">
        <v>100.4</v>
      </c>
      <c r="C19" s="420"/>
      <c r="D19" s="420"/>
      <c r="E19" s="420"/>
    </row>
    <row r="20" spans="1:5" ht="16.5" customHeight="1" x14ac:dyDescent="0.3">
      <c r="A20" s="418" t="s">
        <v>118</v>
      </c>
      <c r="B20" s="422">
        <v>20.59</v>
      </c>
      <c r="C20" s="420"/>
      <c r="D20" s="420"/>
      <c r="E20" s="420"/>
    </row>
    <row r="21" spans="1:5" ht="16.5" customHeight="1" x14ac:dyDescent="0.3">
      <c r="A21" s="418" t="s">
        <v>119</v>
      </c>
      <c r="B21" s="423">
        <v>0.1</v>
      </c>
      <c r="C21" s="420"/>
      <c r="D21" s="420"/>
      <c r="E21" s="420"/>
    </row>
    <row r="22" spans="1:5" ht="15.75" customHeight="1" x14ac:dyDescent="0.25">
      <c r="A22" s="420"/>
      <c r="B22" s="420"/>
      <c r="C22" s="420"/>
      <c r="D22" s="420"/>
      <c r="E22" s="420"/>
    </row>
    <row r="23" spans="1:5" ht="16.5" customHeight="1" x14ac:dyDescent="0.3">
      <c r="A23" s="424" t="s">
        <v>120</v>
      </c>
      <c r="B23" s="425" t="s">
        <v>121</v>
      </c>
      <c r="C23" s="424" t="s">
        <v>122</v>
      </c>
      <c r="D23" s="424" t="s">
        <v>123</v>
      </c>
      <c r="E23" s="424" t="s">
        <v>124</v>
      </c>
    </row>
    <row r="24" spans="1:5" ht="16.5" customHeight="1" x14ac:dyDescent="0.3">
      <c r="A24" s="426">
        <v>1</v>
      </c>
      <c r="B24" s="427">
        <v>57316657</v>
      </c>
      <c r="C24" s="427">
        <v>6851.43</v>
      </c>
      <c r="D24" s="428">
        <v>1.28</v>
      </c>
      <c r="E24" s="429">
        <v>2.98</v>
      </c>
    </row>
    <row r="25" spans="1:5" ht="16.5" customHeight="1" x14ac:dyDescent="0.3">
      <c r="A25" s="426">
        <v>2</v>
      </c>
      <c r="B25" s="427">
        <v>57592703</v>
      </c>
      <c r="C25" s="427">
        <v>6852.52</v>
      </c>
      <c r="D25" s="428">
        <v>1.3</v>
      </c>
      <c r="E25" s="428">
        <v>2.98</v>
      </c>
    </row>
    <row r="26" spans="1:5" ht="16.5" customHeight="1" x14ac:dyDescent="0.3">
      <c r="A26" s="426">
        <v>3</v>
      </c>
      <c r="B26" s="427">
        <v>57461813</v>
      </c>
      <c r="C26" s="427">
        <v>6836.82</v>
      </c>
      <c r="D26" s="428">
        <v>1.3</v>
      </c>
      <c r="E26" s="428">
        <v>2.98</v>
      </c>
    </row>
    <row r="27" spans="1:5" ht="16.5" customHeight="1" x14ac:dyDescent="0.3">
      <c r="A27" s="426">
        <v>4</v>
      </c>
      <c r="B27" s="427">
        <v>57444491</v>
      </c>
      <c r="C27" s="427">
        <v>6840.24</v>
      </c>
      <c r="D27" s="428">
        <v>1.28</v>
      </c>
      <c r="E27" s="428">
        <v>2.98</v>
      </c>
    </row>
    <row r="28" spans="1:5" ht="16.5" customHeight="1" x14ac:dyDescent="0.3">
      <c r="A28" s="426">
        <v>5</v>
      </c>
      <c r="B28" s="427">
        <v>57576504</v>
      </c>
      <c r="C28" s="427">
        <v>6781.34</v>
      </c>
      <c r="D28" s="428">
        <v>1.27</v>
      </c>
      <c r="E28" s="428">
        <v>2.98</v>
      </c>
    </row>
    <row r="29" spans="1:5" ht="16.5" customHeight="1" x14ac:dyDescent="0.3">
      <c r="A29" s="426">
        <v>6</v>
      </c>
      <c r="B29" s="430">
        <v>57172787</v>
      </c>
      <c r="C29" s="430">
        <v>6794</v>
      </c>
      <c r="D29" s="431">
        <v>1.31</v>
      </c>
      <c r="E29" s="431">
        <v>2.98</v>
      </c>
    </row>
    <row r="30" spans="1:5" ht="16.5" customHeight="1" x14ac:dyDescent="0.3">
      <c r="A30" s="432" t="s">
        <v>125</v>
      </c>
      <c r="B30" s="433">
        <f>AVERAGE(B24:B29)</f>
        <v>57427492.5</v>
      </c>
      <c r="C30" s="434">
        <f>AVERAGE(C24:C29)</f>
        <v>6826.0583333333343</v>
      </c>
      <c r="D30" s="435">
        <f>AVERAGE(D24:D29)</f>
        <v>1.29</v>
      </c>
      <c r="E30" s="435">
        <f>AVERAGE(E24:E29)</f>
        <v>2.98</v>
      </c>
    </row>
    <row r="31" spans="1:5" ht="16.5" customHeight="1" x14ac:dyDescent="0.3">
      <c r="A31" s="436" t="s">
        <v>126</v>
      </c>
      <c r="B31" s="437">
        <f>(STDEV(B24:B29)/B30)</f>
        <v>2.7874840539569195E-3</v>
      </c>
      <c r="C31" s="438"/>
      <c r="D31" s="438"/>
      <c r="E31" s="439"/>
    </row>
    <row r="32" spans="1:5" s="414" customFormat="1" ht="16.5" customHeight="1" x14ac:dyDescent="0.3">
      <c r="A32" s="440" t="s">
        <v>3</v>
      </c>
      <c r="B32" s="441">
        <f>COUNT(B24:B29)</f>
        <v>6</v>
      </c>
      <c r="C32" s="442"/>
      <c r="D32" s="443"/>
      <c r="E32" s="444"/>
    </row>
    <row r="33" spans="1:5" s="414" customFormat="1" ht="15.75" customHeight="1" x14ac:dyDescent="0.25">
      <c r="A33" s="420"/>
      <c r="B33" s="420"/>
      <c r="C33" s="420"/>
      <c r="D33" s="420"/>
      <c r="E33" s="420"/>
    </row>
    <row r="34" spans="1:5" s="414" customFormat="1" ht="16.5" customHeight="1" x14ac:dyDescent="0.3">
      <c r="A34" s="421" t="s">
        <v>127</v>
      </c>
      <c r="B34" s="445" t="s">
        <v>128</v>
      </c>
      <c r="C34" s="446"/>
      <c r="D34" s="446"/>
      <c r="E34" s="446"/>
    </row>
    <row r="35" spans="1:5" ht="16.5" customHeight="1" x14ac:dyDescent="0.3">
      <c r="A35" s="421"/>
      <c r="B35" s="445" t="s">
        <v>129</v>
      </c>
      <c r="C35" s="446"/>
      <c r="D35" s="446"/>
      <c r="E35" s="446"/>
    </row>
    <row r="36" spans="1:5" ht="16.5" customHeight="1" x14ac:dyDescent="0.3">
      <c r="A36" s="421"/>
      <c r="B36" s="445" t="s">
        <v>130</v>
      </c>
      <c r="C36" s="446"/>
      <c r="D36" s="446"/>
      <c r="E36" s="446"/>
    </row>
    <row r="37" spans="1:5" ht="15.75" customHeight="1" x14ac:dyDescent="0.25">
      <c r="A37" s="420"/>
      <c r="B37" s="420"/>
      <c r="C37" s="420"/>
      <c r="D37" s="420"/>
      <c r="E37" s="420"/>
    </row>
    <row r="38" spans="1:5" ht="16.5" customHeight="1" x14ac:dyDescent="0.3">
      <c r="A38" s="416" t="s">
        <v>0</v>
      </c>
      <c r="B38" s="417" t="s">
        <v>131</v>
      </c>
    </row>
    <row r="39" spans="1:5" ht="16.5" customHeight="1" x14ac:dyDescent="0.3">
      <c r="A39" s="421" t="s">
        <v>1</v>
      </c>
      <c r="B39" s="422" t="s">
        <v>105</v>
      </c>
      <c r="C39" s="420"/>
      <c r="D39" s="420"/>
      <c r="E39" s="420"/>
    </row>
    <row r="40" spans="1:5" ht="16.5" customHeight="1" x14ac:dyDescent="0.3">
      <c r="A40" s="421" t="s">
        <v>2</v>
      </c>
      <c r="B40" s="422">
        <v>100.4</v>
      </c>
      <c r="C40" s="420"/>
      <c r="D40" s="420"/>
      <c r="E40" s="420"/>
    </row>
    <row r="41" spans="1:5" ht="16.5" customHeight="1" x14ac:dyDescent="0.3">
      <c r="A41" s="418" t="s">
        <v>118</v>
      </c>
      <c r="B41" s="422">
        <v>20.59</v>
      </c>
      <c r="C41" s="420"/>
      <c r="D41" s="420"/>
      <c r="E41" s="420"/>
    </row>
    <row r="42" spans="1:5" ht="16.5" customHeight="1" x14ac:dyDescent="0.3">
      <c r="A42" s="418" t="s">
        <v>119</v>
      </c>
      <c r="B42" s="423">
        <v>0.33</v>
      </c>
      <c r="C42" s="420"/>
      <c r="D42" s="420"/>
      <c r="E42" s="420"/>
    </row>
    <row r="43" spans="1:5" ht="15.75" customHeight="1" x14ac:dyDescent="0.25">
      <c r="A43" s="420"/>
      <c r="B43" s="420"/>
      <c r="C43" s="420"/>
      <c r="D43" s="420"/>
      <c r="E43" s="420"/>
    </row>
    <row r="44" spans="1:5" ht="16.5" customHeight="1" x14ac:dyDescent="0.3">
      <c r="A44" s="424" t="s">
        <v>120</v>
      </c>
      <c r="B44" s="425" t="s">
        <v>121</v>
      </c>
      <c r="C44" s="424" t="s">
        <v>122</v>
      </c>
      <c r="D44" s="424" t="s">
        <v>123</v>
      </c>
      <c r="E44" s="424" t="s">
        <v>124</v>
      </c>
    </row>
    <row r="45" spans="1:5" ht="16.5" customHeight="1" x14ac:dyDescent="0.3">
      <c r="A45" s="426">
        <v>1</v>
      </c>
      <c r="B45" s="427">
        <v>189121539</v>
      </c>
      <c r="C45" s="427">
        <v>3668.96</v>
      </c>
      <c r="D45" s="428">
        <v>1.4</v>
      </c>
      <c r="E45" s="429">
        <v>2.99</v>
      </c>
    </row>
    <row r="46" spans="1:5" ht="16.5" customHeight="1" x14ac:dyDescent="0.3">
      <c r="A46" s="426">
        <v>2</v>
      </c>
      <c r="B46" s="427">
        <v>189072227</v>
      </c>
      <c r="C46" s="427">
        <v>3670.83</v>
      </c>
      <c r="D46" s="428">
        <v>1.4</v>
      </c>
      <c r="E46" s="428">
        <v>2.99</v>
      </c>
    </row>
    <row r="47" spans="1:5" ht="16.5" customHeight="1" x14ac:dyDescent="0.3">
      <c r="A47" s="426">
        <v>3</v>
      </c>
      <c r="B47" s="427">
        <v>189292506</v>
      </c>
      <c r="C47" s="427">
        <v>3665.92</v>
      </c>
      <c r="D47" s="428">
        <v>1.43</v>
      </c>
      <c r="E47" s="428">
        <v>2.99</v>
      </c>
    </row>
    <row r="48" spans="1:5" ht="16.5" customHeight="1" x14ac:dyDescent="0.3">
      <c r="A48" s="426">
        <v>4</v>
      </c>
      <c r="B48" s="427">
        <v>189331486</v>
      </c>
      <c r="C48" s="427">
        <v>3674.35</v>
      </c>
      <c r="D48" s="428">
        <v>1.38</v>
      </c>
      <c r="E48" s="428">
        <v>2.99</v>
      </c>
    </row>
    <row r="49" spans="1:7" ht="16.5" customHeight="1" x14ac:dyDescent="0.3">
      <c r="A49" s="426">
        <v>5</v>
      </c>
      <c r="B49" s="427">
        <v>189639451</v>
      </c>
      <c r="C49" s="427">
        <v>3656.48</v>
      </c>
      <c r="D49" s="428">
        <v>1.42</v>
      </c>
      <c r="E49" s="428">
        <v>2.99</v>
      </c>
    </row>
    <row r="50" spans="1:7" ht="16.5" customHeight="1" x14ac:dyDescent="0.3">
      <c r="A50" s="426">
        <v>6</v>
      </c>
      <c r="B50" s="430">
        <v>189157722</v>
      </c>
      <c r="C50" s="430">
        <v>3686.98</v>
      </c>
      <c r="D50" s="431">
        <v>1.4</v>
      </c>
      <c r="E50" s="431">
        <v>2.99</v>
      </c>
    </row>
    <row r="51" spans="1:7" ht="16.5" customHeight="1" x14ac:dyDescent="0.3">
      <c r="A51" s="432" t="s">
        <v>125</v>
      </c>
      <c r="B51" s="433">
        <f>AVERAGE(B45:B50)</f>
        <v>189269155.16666666</v>
      </c>
      <c r="C51" s="434">
        <f>AVERAGE(C45:C50)</f>
        <v>3670.5866666666666</v>
      </c>
      <c r="D51" s="435">
        <f>AVERAGE(D45:D50)</f>
        <v>1.405</v>
      </c>
      <c r="E51" s="435">
        <f>AVERAGE(E45:E50)</f>
        <v>2.99</v>
      </c>
    </row>
    <row r="52" spans="1:7" ht="16.5" customHeight="1" x14ac:dyDescent="0.3">
      <c r="A52" s="436" t="s">
        <v>126</v>
      </c>
      <c r="B52" s="437">
        <f>(STDEV(B45:B50)/B51)</f>
        <v>1.0944281431941201E-3</v>
      </c>
      <c r="C52" s="438"/>
      <c r="D52" s="438"/>
      <c r="E52" s="439"/>
    </row>
    <row r="53" spans="1:7" s="414" customFormat="1" ht="16.5" customHeight="1" x14ac:dyDescent="0.3">
      <c r="A53" s="440" t="s">
        <v>3</v>
      </c>
      <c r="B53" s="441">
        <f>COUNT(B45:B50)</f>
        <v>6</v>
      </c>
      <c r="C53" s="442"/>
      <c r="D53" s="443"/>
      <c r="E53" s="444"/>
    </row>
    <row r="54" spans="1:7" s="414" customFormat="1" ht="15.75" customHeight="1" x14ac:dyDescent="0.25">
      <c r="A54" s="420"/>
      <c r="B54" s="420"/>
      <c r="C54" s="420"/>
      <c r="D54" s="420"/>
      <c r="E54" s="420"/>
    </row>
    <row r="55" spans="1:7" s="414" customFormat="1" ht="16.5" customHeight="1" x14ac:dyDescent="0.3">
      <c r="A55" s="421" t="s">
        <v>127</v>
      </c>
      <c r="B55" s="445" t="s">
        <v>128</v>
      </c>
      <c r="C55" s="446"/>
      <c r="D55" s="446"/>
      <c r="E55" s="446"/>
    </row>
    <row r="56" spans="1:7" ht="16.5" customHeight="1" x14ac:dyDescent="0.3">
      <c r="A56" s="421"/>
      <c r="B56" s="445" t="s">
        <v>129</v>
      </c>
      <c r="C56" s="446"/>
      <c r="D56" s="446"/>
      <c r="E56" s="446"/>
    </row>
    <row r="57" spans="1:7" ht="16.5" customHeight="1" x14ac:dyDescent="0.3">
      <c r="A57" s="421"/>
      <c r="B57" s="445" t="s">
        <v>130</v>
      </c>
      <c r="C57" s="446"/>
      <c r="D57" s="446"/>
      <c r="E57" s="446"/>
    </row>
    <row r="58" spans="1:7" ht="14.25" customHeight="1" thickBot="1" x14ac:dyDescent="0.3">
      <c r="A58" s="447"/>
      <c r="B58" s="448"/>
      <c r="D58" s="449"/>
      <c r="F58" s="450"/>
      <c r="G58" s="450"/>
    </row>
    <row r="59" spans="1:7" ht="15" customHeight="1" x14ac:dyDescent="0.3">
      <c r="B59" s="459" t="s">
        <v>4</v>
      </c>
      <c r="C59" s="459"/>
      <c r="E59" s="451" t="s">
        <v>5</v>
      </c>
      <c r="F59" s="452"/>
      <c r="G59" s="451" t="s">
        <v>6</v>
      </c>
    </row>
    <row r="60" spans="1:7" ht="15" customHeight="1" x14ac:dyDescent="0.3">
      <c r="A60" s="453" t="s">
        <v>7</v>
      </c>
      <c r="B60" s="454"/>
      <c r="C60" s="454"/>
      <c r="E60" s="454"/>
      <c r="G60" s="454"/>
    </row>
    <row r="61" spans="1:7" ht="15" customHeight="1" x14ac:dyDescent="0.3">
      <c r="A61" s="453" t="s">
        <v>8</v>
      </c>
      <c r="B61" s="455"/>
      <c r="C61" s="455"/>
      <c r="E61" s="455"/>
      <c r="G61" s="456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49" workbookViewId="0">
      <selection activeCell="B18" sqref="B18"/>
    </sheetView>
  </sheetViews>
  <sheetFormatPr defaultRowHeight="13.5" x14ac:dyDescent="0.25"/>
  <cols>
    <col min="1" max="1" width="27.5703125" style="508" customWidth="1"/>
    <col min="2" max="2" width="20.42578125" style="508" customWidth="1"/>
    <col min="3" max="3" width="31.85546875" style="508" customWidth="1"/>
    <col min="4" max="4" width="25.85546875" style="508" customWidth="1"/>
    <col min="5" max="5" width="25.7109375" style="508" customWidth="1"/>
    <col min="6" max="6" width="23.140625" style="508" customWidth="1"/>
    <col min="7" max="7" width="28.42578125" style="508" customWidth="1"/>
    <col min="8" max="8" width="21.5703125" style="508" customWidth="1"/>
    <col min="9" max="9" width="9.140625" style="508" customWidth="1"/>
    <col min="10" max="16384" width="9.140625" style="546"/>
  </cols>
  <sheetData>
    <row r="14" spans="1:6" ht="15" customHeight="1" x14ac:dyDescent="0.3">
      <c r="A14" s="507"/>
      <c r="C14" s="509"/>
      <c r="F14" s="509"/>
    </row>
    <row r="15" spans="1:6" ht="18.75" customHeight="1" x14ac:dyDescent="0.3">
      <c r="A15" s="510" t="s">
        <v>115</v>
      </c>
      <c r="B15" s="510"/>
      <c r="C15" s="510"/>
      <c r="D15" s="510"/>
      <c r="E15" s="510"/>
    </row>
    <row r="16" spans="1:6" ht="16.5" customHeight="1" x14ac:dyDescent="0.3">
      <c r="A16" s="511" t="s">
        <v>0</v>
      </c>
      <c r="B16" s="512" t="s">
        <v>116</v>
      </c>
    </row>
    <row r="17" spans="1:6" ht="16.5" customHeight="1" x14ac:dyDescent="0.3">
      <c r="A17" s="513" t="s">
        <v>117</v>
      </c>
      <c r="B17" s="513" t="s">
        <v>107</v>
      </c>
      <c r="D17" s="514"/>
      <c r="E17" s="515"/>
    </row>
    <row r="18" spans="1:6" ht="16.5" customHeight="1" x14ac:dyDescent="0.3">
      <c r="A18" s="516" t="s">
        <v>1</v>
      </c>
      <c r="B18" s="517" t="s">
        <v>108</v>
      </c>
      <c r="C18" s="515"/>
      <c r="D18" s="515"/>
      <c r="E18" s="515"/>
    </row>
    <row r="19" spans="1:6" ht="16.5" customHeight="1" x14ac:dyDescent="0.3">
      <c r="A19" s="516" t="s">
        <v>2</v>
      </c>
      <c r="B19" s="518">
        <v>98.8</v>
      </c>
      <c r="C19" s="515"/>
      <c r="D19" s="515"/>
      <c r="E19" s="515"/>
    </row>
    <row r="20" spans="1:6" ht="16.5" customHeight="1" x14ac:dyDescent="0.3">
      <c r="A20" s="513" t="s">
        <v>118</v>
      </c>
      <c r="B20" s="518">
        <v>21.22</v>
      </c>
      <c r="C20" s="515"/>
      <c r="D20" s="515"/>
      <c r="E20" s="515"/>
    </row>
    <row r="21" spans="1:6" ht="16.5" customHeight="1" x14ac:dyDescent="0.3">
      <c r="A21" s="513" t="s">
        <v>119</v>
      </c>
      <c r="B21" s="519">
        <v>0.1</v>
      </c>
      <c r="C21" s="515"/>
      <c r="D21" s="515"/>
      <c r="E21" s="515"/>
    </row>
    <row r="22" spans="1:6" ht="15.75" customHeight="1" x14ac:dyDescent="0.25">
      <c r="A22" s="515"/>
      <c r="B22" s="515"/>
      <c r="C22" s="515"/>
      <c r="D22" s="515"/>
      <c r="E22" s="515"/>
    </row>
    <row r="23" spans="1:6" ht="16.5" customHeight="1" x14ac:dyDescent="0.3">
      <c r="A23" s="520" t="s">
        <v>120</v>
      </c>
      <c r="B23" s="521" t="s">
        <v>121</v>
      </c>
      <c r="C23" s="520" t="s">
        <v>122</v>
      </c>
      <c r="D23" s="520" t="s">
        <v>123</v>
      </c>
      <c r="E23" s="520" t="s">
        <v>124</v>
      </c>
      <c r="F23" s="520" t="s">
        <v>134</v>
      </c>
    </row>
    <row r="24" spans="1:6" ht="16.5" customHeight="1" x14ac:dyDescent="0.3">
      <c r="A24" s="522">
        <v>1</v>
      </c>
      <c r="B24" s="523">
        <v>57033835</v>
      </c>
      <c r="C24" s="523">
        <v>9850.69</v>
      </c>
      <c r="D24" s="524">
        <v>1.21</v>
      </c>
      <c r="E24" s="525">
        <v>5.26</v>
      </c>
      <c r="F24" s="525">
        <v>12.69</v>
      </c>
    </row>
    <row r="25" spans="1:6" ht="16.5" customHeight="1" x14ac:dyDescent="0.3">
      <c r="A25" s="522">
        <v>2</v>
      </c>
      <c r="B25" s="523">
        <v>57280150</v>
      </c>
      <c r="C25" s="523">
        <v>9583.6</v>
      </c>
      <c r="D25" s="524">
        <v>1.22</v>
      </c>
      <c r="E25" s="524">
        <v>5.25</v>
      </c>
      <c r="F25" s="524">
        <v>12.67</v>
      </c>
    </row>
    <row r="26" spans="1:6" ht="16.5" customHeight="1" x14ac:dyDescent="0.3">
      <c r="A26" s="522">
        <v>3</v>
      </c>
      <c r="B26" s="523">
        <v>57183938</v>
      </c>
      <c r="C26" s="523">
        <v>9554.5400000000009</v>
      </c>
      <c r="D26" s="524">
        <v>1.2</v>
      </c>
      <c r="E26" s="524">
        <v>5.25</v>
      </c>
      <c r="F26" s="524">
        <v>12.65</v>
      </c>
    </row>
    <row r="27" spans="1:6" ht="16.5" customHeight="1" x14ac:dyDescent="0.3">
      <c r="A27" s="522">
        <v>4</v>
      </c>
      <c r="B27" s="523">
        <v>57141384</v>
      </c>
      <c r="C27" s="523">
        <v>9557.98</v>
      </c>
      <c r="D27" s="524">
        <v>1.19</v>
      </c>
      <c r="E27" s="524">
        <v>5.25</v>
      </c>
      <c r="F27" s="524">
        <v>12.65</v>
      </c>
    </row>
    <row r="28" spans="1:6" ht="16.5" customHeight="1" x14ac:dyDescent="0.3">
      <c r="A28" s="522">
        <v>5</v>
      </c>
      <c r="B28" s="526">
        <v>57262716</v>
      </c>
      <c r="C28" s="523">
        <v>9507.27</v>
      </c>
      <c r="D28" s="524">
        <v>1.19</v>
      </c>
      <c r="E28" s="524">
        <v>5.25</v>
      </c>
      <c r="F28" s="524">
        <v>12.61</v>
      </c>
    </row>
    <row r="29" spans="1:6" ht="16.5" customHeight="1" x14ac:dyDescent="0.3">
      <c r="A29" s="522">
        <v>6</v>
      </c>
      <c r="B29" s="526">
        <v>57172787</v>
      </c>
      <c r="C29" s="526">
        <v>9541.48</v>
      </c>
      <c r="D29" s="527">
        <v>1.21</v>
      </c>
      <c r="E29" s="527">
        <v>5.25</v>
      </c>
      <c r="F29" s="527">
        <v>12.63</v>
      </c>
    </row>
    <row r="30" spans="1:6" ht="16.5" customHeight="1" x14ac:dyDescent="0.3">
      <c r="A30" s="528" t="s">
        <v>125</v>
      </c>
      <c r="B30" s="529">
        <f>AVERAGE(B24:B29)</f>
        <v>57179135</v>
      </c>
      <c r="C30" s="530">
        <f>AVERAGE(C24:C29)</f>
        <v>9599.26</v>
      </c>
      <c r="D30" s="531">
        <f>AVERAGE(D24:D29)</f>
        <v>1.2033333333333334</v>
      </c>
      <c r="E30" s="531">
        <f>AVERAGE(E24:E29)</f>
        <v>5.251666666666666</v>
      </c>
      <c r="F30" s="531">
        <f>AVERAGE(F24:F29)</f>
        <v>12.649999999999999</v>
      </c>
    </row>
    <row r="31" spans="1:6" ht="16.5" customHeight="1" x14ac:dyDescent="0.3">
      <c r="A31" s="532" t="s">
        <v>126</v>
      </c>
      <c r="B31" s="533">
        <f>(STDEV(B24:B28)/B30)</f>
        <v>1.7432415243976752E-3</v>
      </c>
      <c r="C31" s="534"/>
      <c r="D31" s="534"/>
      <c r="E31" s="535"/>
      <c r="F31" s="535"/>
    </row>
    <row r="32" spans="1:6" s="508" customFormat="1" ht="16.5" customHeight="1" x14ac:dyDescent="0.3">
      <c r="A32" s="536" t="s">
        <v>3</v>
      </c>
      <c r="B32" s="537">
        <f>COUNT(B24:B28)</f>
        <v>5</v>
      </c>
      <c r="C32" s="538"/>
      <c r="D32" s="539"/>
      <c r="E32" s="540"/>
      <c r="F32" s="540"/>
    </row>
    <row r="33" spans="1:6" s="508" customFormat="1" ht="15.75" customHeight="1" x14ac:dyDescent="0.25">
      <c r="A33" s="515"/>
      <c r="B33" s="515"/>
      <c r="C33" s="515"/>
      <c r="D33" s="515"/>
      <c r="E33" s="515"/>
    </row>
    <row r="34" spans="1:6" s="508" customFormat="1" ht="16.5" customHeight="1" x14ac:dyDescent="0.3">
      <c r="A34" s="516" t="s">
        <v>127</v>
      </c>
      <c r="B34" s="541" t="s">
        <v>132</v>
      </c>
      <c r="C34" s="542"/>
      <c r="D34" s="542"/>
      <c r="E34" s="542"/>
    </row>
    <row r="35" spans="1:6" ht="16.5" customHeight="1" x14ac:dyDescent="0.3">
      <c r="A35" s="516"/>
      <c r="B35" s="541" t="s">
        <v>129</v>
      </c>
      <c r="C35" s="542"/>
      <c r="D35" s="542"/>
      <c r="E35" s="542"/>
    </row>
    <row r="36" spans="1:6" ht="16.5" customHeight="1" x14ac:dyDescent="0.3">
      <c r="A36" s="516"/>
      <c r="B36" s="541" t="s">
        <v>130</v>
      </c>
      <c r="C36" s="542"/>
      <c r="D36" s="542"/>
      <c r="E36" s="542"/>
    </row>
    <row r="37" spans="1:6" ht="15.75" customHeight="1" x14ac:dyDescent="0.25">
      <c r="A37" s="515"/>
      <c r="B37" s="515"/>
      <c r="C37" s="515"/>
      <c r="D37" s="515"/>
      <c r="E37" s="515"/>
    </row>
    <row r="38" spans="1:6" ht="16.5" customHeight="1" x14ac:dyDescent="0.3">
      <c r="A38" s="511" t="s">
        <v>0</v>
      </c>
      <c r="B38" s="512" t="s">
        <v>131</v>
      </c>
    </row>
    <row r="39" spans="1:6" ht="16.5" customHeight="1" x14ac:dyDescent="0.3">
      <c r="A39" s="516" t="s">
        <v>1</v>
      </c>
      <c r="B39" s="513" t="s">
        <v>133</v>
      </c>
      <c r="C39" s="515"/>
      <c r="D39" s="515"/>
      <c r="E39" s="515"/>
    </row>
    <row r="40" spans="1:6" ht="16.5" customHeight="1" x14ac:dyDescent="0.3">
      <c r="A40" s="516" t="s">
        <v>2</v>
      </c>
      <c r="B40" s="518">
        <v>98.8</v>
      </c>
      <c r="C40" s="515"/>
      <c r="D40" s="515"/>
      <c r="E40" s="515"/>
    </row>
    <row r="41" spans="1:6" ht="16.5" customHeight="1" x14ac:dyDescent="0.3">
      <c r="A41" s="513" t="s">
        <v>118</v>
      </c>
      <c r="B41" s="518">
        <v>21.22</v>
      </c>
      <c r="C41" s="515"/>
      <c r="D41" s="515"/>
      <c r="E41" s="515"/>
    </row>
    <row r="42" spans="1:6" ht="16.5" customHeight="1" x14ac:dyDescent="0.3">
      <c r="A42" s="513" t="s">
        <v>119</v>
      </c>
      <c r="B42" s="519">
        <v>0.33300000000000002</v>
      </c>
      <c r="C42" s="515"/>
      <c r="D42" s="515"/>
      <c r="E42" s="515"/>
    </row>
    <row r="43" spans="1:6" ht="15.75" customHeight="1" x14ac:dyDescent="0.25">
      <c r="A43" s="515"/>
      <c r="B43" s="515"/>
      <c r="C43" s="515"/>
      <c r="D43" s="515"/>
      <c r="E43" s="515"/>
    </row>
    <row r="44" spans="1:6" ht="16.5" customHeight="1" x14ac:dyDescent="0.3">
      <c r="A44" s="520" t="s">
        <v>120</v>
      </c>
      <c r="B44" s="521" t="s">
        <v>121</v>
      </c>
      <c r="C44" s="520" t="s">
        <v>122</v>
      </c>
      <c r="D44" s="520" t="s">
        <v>123</v>
      </c>
      <c r="E44" s="520" t="s">
        <v>124</v>
      </c>
      <c r="F44" s="520" t="s">
        <v>134</v>
      </c>
    </row>
    <row r="45" spans="1:6" ht="16.5" customHeight="1" x14ac:dyDescent="0.3">
      <c r="A45" s="522">
        <v>1</v>
      </c>
      <c r="B45" s="523">
        <v>187662528</v>
      </c>
      <c r="C45" s="523">
        <v>6905.43</v>
      </c>
      <c r="D45" s="524">
        <v>1.32</v>
      </c>
      <c r="E45" s="525">
        <v>5.24</v>
      </c>
      <c r="F45" s="525">
        <v>9.99</v>
      </c>
    </row>
    <row r="46" spans="1:6" ht="16.5" customHeight="1" x14ac:dyDescent="0.3">
      <c r="A46" s="522">
        <v>2</v>
      </c>
      <c r="B46" s="523">
        <v>187616077</v>
      </c>
      <c r="C46" s="523">
        <v>6906.15</v>
      </c>
      <c r="D46" s="524">
        <v>1.33</v>
      </c>
      <c r="E46" s="524">
        <v>5.24</v>
      </c>
      <c r="F46" s="524">
        <v>9.99</v>
      </c>
    </row>
    <row r="47" spans="1:6" ht="16.5" customHeight="1" x14ac:dyDescent="0.3">
      <c r="A47" s="522">
        <v>3</v>
      </c>
      <c r="B47" s="523">
        <v>187590542</v>
      </c>
      <c r="C47" s="523">
        <v>6932.44</v>
      </c>
      <c r="D47" s="524">
        <v>1.3</v>
      </c>
      <c r="E47" s="524">
        <v>5.25</v>
      </c>
      <c r="F47" s="524">
        <v>10.01</v>
      </c>
    </row>
    <row r="48" spans="1:6" ht="16.5" customHeight="1" x14ac:dyDescent="0.3">
      <c r="A48" s="522">
        <v>4</v>
      </c>
      <c r="B48" s="523">
        <v>187637618</v>
      </c>
      <c r="C48" s="523">
        <v>6900.86</v>
      </c>
      <c r="D48" s="524">
        <v>1.32</v>
      </c>
      <c r="E48" s="524">
        <v>5.24</v>
      </c>
      <c r="F48" s="524">
        <v>9.99</v>
      </c>
    </row>
    <row r="49" spans="1:7" ht="16.5" customHeight="1" x14ac:dyDescent="0.3">
      <c r="A49" s="522">
        <v>5</v>
      </c>
      <c r="B49" s="523">
        <v>187610848</v>
      </c>
      <c r="C49" s="523">
        <v>6944.85</v>
      </c>
      <c r="D49" s="524">
        <v>1.29</v>
      </c>
      <c r="E49" s="524">
        <v>5.25</v>
      </c>
      <c r="F49" s="524">
        <v>10.01</v>
      </c>
    </row>
    <row r="50" spans="1:7" ht="16.5" customHeight="1" x14ac:dyDescent="0.3">
      <c r="A50" s="522">
        <v>6</v>
      </c>
      <c r="B50" s="526">
        <v>187437895</v>
      </c>
      <c r="C50" s="526">
        <v>6929.26</v>
      </c>
      <c r="D50" s="527">
        <v>1.32</v>
      </c>
      <c r="E50" s="527">
        <v>5.24</v>
      </c>
      <c r="F50" s="527">
        <v>10.01</v>
      </c>
    </row>
    <row r="51" spans="1:7" ht="16.5" customHeight="1" x14ac:dyDescent="0.3">
      <c r="A51" s="528" t="s">
        <v>125</v>
      </c>
      <c r="B51" s="529">
        <f>AVERAGE(B45:B50)</f>
        <v>187592584.66666666</v>
      </c>
      <c r="C51" s="530">
        <f>AVERAGE(C45:C50)</f>
        <v>6919.8316666666678</v>
      </c>
      <c r="D51" s="531">
        <f>AVERAGE(D45:D50)</f>
        <v>1.3133333333333335</v>
      </c>
      <c r="E51" s="531">
        <f>AVERAGE(E45:E50)</f>
        <v>5.2433333333333332</v>
      </c>
      <c r="F51" s="531">
        <f>AVERAGE(F45:F50)</f>
        <v>10</v>
      </c>
    </row>
    <row r="52" spans="1:7" ht="16.5" customHeight="1" x14ac:dyDescent="0.3">
      <c r="A52" s="532" t="s">
        <v>126</v>
      </c>
      <c r="B52" s="533">
        <f>(STDEV(B45:B50)/B51)</f>
        <v>4.247105470121493E-4</v>
      </c>
      <c r="C52" s="534"/>
      <c r="D52" s="534"/>
      <c r="E52" s="535"/>
      <c r="F52" s="535"/>
    </row>
    <row r="53" spans="1:7" s="508" customFormat="1" ht="16.5" customHeight="1" x14ac:dyDescent="0.3">
      <c r="A53" s="536" t="s">
        <v>3</v>
      </c>
      <c r="B53" s="537">
        <f>COUNT(B45:B50)</f>
        <v>6</v>
      </c>
      <c r="C53" s="538"/>
      <c r="D53" s="539"/>
      <c r="E53" s="540"/>
      <c r="F53" s="540"/>
    </row>
    <row r="54" spans="1:7" s="508" customFormat="1" ht="15.75" customHeight="1" x14ac:dyDescent="0.25">
      <c r="A54" s="515"/>
      <c r="B54" s="515"/>
      <c r="C54" s="515"/>
      <c r="D54" s="515"/>
      <c r="E54" s="515"/>
    </row>
    <row r="55" spans="1:7" s="508" customFormat="1" ht="16.5" customHeight="1" x14ac:dyDescent="0.3">
      <c r="A55" s="516" t="s">
        <v>127</v>
      </c>
      <c r="B55" s="541" t="s">
        <v>128</v>
      </c>
      <c r="C55" s="542"/>
      <c r="D55" s="542"/>
      <c r="E55" s="542"/>
    </row>
    <row r="56" spans="1:7" ht="16.5" customHeight="1" x14ac:dyDescent="0.3">
      <c r="A56" s="516"/>
      <c r="B56" s="541" t="s">
        <v>129</v>
      </c>
      <c r="C56" s="542"/>
      <c r="D56" s="542"/>
      <c r="E56" s="542"/>
    </row>
    <row r="57" spans="1:7" ht="16.5" customHeight="1" x14ac:dyDescent="0.3">
      <c r="A57" s="516"/>
      <c r="B57" s="541" t="s">
        <v>130</v>
      </c>
      <c r="C57" s="542"/>
      <c r="D57" s="542"/>
      <c r="E57" s="542"/>
    </row>
    <row r="58" spans="1:7" ht="14.25" customHeight="1" thickBot="1" x14ac:dyDescent="0.3">
      <c r="A58" s="543"/>
      <c r="B58" s="544"/>
      <c r="D58" s="545"/>
      <c r="F58" s="546"/>
      <c r="G58" s="546"/>
    </row>
    <row r="59" spans="1:7" ht="15" customHeight="1" x14ac:dyDescent="0.3">
      <c r="B59" s="547" t="s">
        <v>4</v>
      </c>
      <c r="C59" s="547"/>
      <c r="E59" s="548" t="s">
        <v>5</v>
      </c>
      <c r="F59" s="549"/>
      <c r="G59" s="548" t="s">
        <v>6</v>
      </c>
    </row>
    <row r="60" spans="1:7" ht="15" customHeight="1" x14ac:dyDescent="0.3">
      <c r="A60" s="550" t="s">
        <v>7</v>
      </c>
      <c r="B60" s="551"/>
      <c r="C60" s="551"/>
      <c r="E60" s="551"/>
      <c r="G60" s="551"/>
    </row>
    <row r="61" spans="1:7" ht="15" customHeight="1" x14ac:dyDescent="0.3">
      <c r="A61" s="550" t="s">
        <v>8</v>
      </c>
      <c r="B61" s="552"/>
      <c r="C61" s="552"/>
      <c r="E61" s="552"/>
      <c r="G61" s="553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0:H54"/>
  <sheetViews>
    <sheetView view="pageBreakPreview" topLeftCell="A34" workbookViewId="0">
      <selection activeCell="B48" sqref="B48"/>
    </sheetView>
  </sheetViews>
  <sheetFormatPr defaultRowHeight="15" x14ac:dyDescent="0.3"/>
  <cols>
    <col min="1" max="1" width="15.5703125" style="369" customWidth="1"/>
    <col min="2" max="2" width="18.42578125" style="369" customWidth="1"/>
    <col min="3" max="3" width="14.28515625" style="369" customWidth="1"/>
    <col min="4" max="4" width="15" style="369" customWidth="1"/>
    <col min="5" max="5" width="9.140625" style="369" customWidth="1"/>
    <col min="6" max="6" width="27.85546875" style="369" customWidth="1"/>
    <col min="7" max="7" width="12.28515625" style="369" customWidth="1"/>
    <col min="8" max="8" width="9.140625" style="369" customWidth="1"/>
    <col min="9" max="16384" width="9.140625" style="412"/>
  </cols>
  <sheetData>
    <row r="10" spans="1:7" ht="13.5" customHeight="1" thickBot="1" x14ac:dyDescent="0.35"/>
    <row r="11" spans="1:7" ht="13.5" customHeight="1" thickBot="1" x14ac:dyDescent="0.35">
      <c r="A11" s="462" t="s">
        <v>9</v>
      </c>
      <c r="B11" s="463"/>
      <c r="C11" s="463"/>
      <c r="D11" s="463"/>
      <c r="E11" s="463"/>
      <c r="F11" s="464"/>
      <c r="G11" s="370"/>
    </row>
    <row r="12" spans="1:7" ht="16.5" customHeight="1" x14ac:dyDescent="0.3">
      <c r="A12" s="465" t="s">
        <v>10</v>
      </c>
      <c r="B12" s="465"/>
      <c r="C12" s="465"/>
      <c r="D12" s="465"/>
      <c r="E12" s="465"/>
      <c r="F12" s="465"/>
      <c r="G12" s="371"/>
    </row>
    <row r="14" spans="1:7" ht="16.5" customHeight="1" x14ac:dyDescent="0.3">
      <c r="A14" s="466" t="s">
        <v>11</v>
      </c>
      <c r="B14" s="466"/>
      <c r="C14" s="372" t="s">
        <v>111</v>
      </c>
    </row>
    <row r="15" spans="1:7" ht="16.5" customHeight="1" x14ac:dyDescent="0.3">
      <c r="A15" s="466" t="s">
        <v>12</v>
      </c>
      <c r="B15" s="466"/>
      <c r="C15" s="372" t="s">
        <v>107</v>
      </c>
    </row>
    <row r="16" spans="1:7" ht="16.5" customHeight="1" x14ac:dyDescent="0.3">
      <c r="A16" s="466" t="s">
        <v>13</v>
      </c>
      <c r="B16" s="466"/>
      <c r="C16" s="372" t="s">
        <v>112</v>
      </c>
    </row>
    <row r="17" spans="1:5" ht="16.5" customHeight="1" x14ac:dyDescent="0.3">
      <c r="A17" s="466" t="s">
        <v>14</v>
      </c>
      <c r="B17" s="466"/>
      <c r="C17" s="372" t="s">
        <v>113</v>
      </c>
    </row>
    <row r="18" spans="1:5" ht="16.5" customHeight="1" x14ac:dyDescent="0.3">
      <c r="A18" s="466" t="s">
        <v>15</v>
      </c>
      <c r="B18" s="466"/>
      <c r="C18" s="373" t="s">
        <v>114</v>
      </c>
    </row>
    <row r="19" spans="1:5" ht="16.5" customHeight="1" x14ac:dyDescent="0.3">
      <c r="A19" s="466" t="s">
        <v>16</v>
      </c>
      <c r="B19" s="466"/>
      <c r="C19" s="373" t="e">
        <f>#REF!</f>
        <v>#REF!</v>
      </c>
    </row>
    <row r="20" spans="1:5" ht="16.5" customHeight="1" x14ac:dyDescent="0.3">
      <c r="A20" s="374"/>
      <c r="B20" s="374"/>
      <c r="C20" s="375"/>
    </row>
    <row r="21" spans="1:5" ht="16.5" customHeight="1" x14ac:dyDescent="0.3">
      <c r="A21" s="465" t="s">
        <v>0</v>
      </c>
      <c r="B21" s="465"/>
      <c r="C21" s="376" t="s">
        <v>17</v>
      </c>
      <c r="D21" s="377"/>
    </row>
    <row r="22" spans="1:5" ht="15.75" customHeight="1" thickBot="1" x14ac:dyDescent="0.35">
      <c r="A22" s="467"/>
      <c r="B22" s="467"/>
      <c r="C22" s="378"/>
      <c r="D22" s="467"/>
      <c r="E22" s="467"/>
    </row>
    <row r="23" spans="1:5" ht="33.75" customHeight="1" thickBot="1" x14ac:dyDescent="0.35">
      <c r="C23" s="379" t="s">
        <v>18</v>
      </c>
      <c r="D23" s="380" t="s">
        <v>19</v>
      </c>
      <c r="E23" s="381"/>
    </row>
    <row r="24" spans="1:5" ht="15.75" customHeight="1" x14ac:dyDescent="0.3">
      <c r="C24" s="382">
        <v>1064.72</v>
      </c>
      <c r="D24" s="383">
        <f t="shared" ref="D24:D43" si="0">(C24-$C$46)/$C$46</f>
        <v>7.5953871224782839E-3</v>
      </c>
      <c r="E24" s="384"/>
    </row>
    <row r="25" spans="1:5" ht="15.75" customHeight="1" x14ac:dyDescent="0.3">
      <c r="C25" s="382">
        <v>1052</v>
      </c>
      <c r="D25" s="385">
        <f t="shared" si="0"/>
        <v>-4.4421563858600124E-3</v>
      </c>
      <c r="E25" s="384"/>
    </row>
    <row r="26" spans="1:5" ht="15.75" customHeight="1" x14ac:dyDescent="0.3">
      <c r="C26" s="382">
        <v>1053.96</v>
      </c>
      <c r="D26" s="385">
        <f t="shared" si="0"/>
        <v>-2.5873147760845845E-3</v>
      </c>
      <c r="E26" s="384"/>
    </row>
    <row r="27" spans="1:5" ht="15.75" customHeight="1" x14ac:dyDescent="0.3">
      <c r="C27" s="382">
        <v>1052.71</v>
      </c>
      <c r="D27" s="385">
        <f t="shared" si="0"/>
        <v>-3.7702494761964428E-3</v>
      </c>
      <c r="E27" s="384"/>
    </row>
    <row r="28" spans="1:5" ht="15.75" customHeight="1" x14ac:dyDescent="0.3">
      <c r="C28" s="382">
        <v>1059.21</v>
      </c>
      <c r="D28" s="385">
        <f t="shared" si="0"/>
        <v>2.3810109643852208E-3</v>
      </c>
      <c r="E28" s="384"/>
    </row>
    <row r="29" spans="1:5" ht="15.75" customHeight="1" x14ac:dyDescent="0.3">
      <c r="C29" s="382">
        <v>1063.27</v>
      </c>
      <c r="D29" s="385">
        <f t="shared" si="0"/>
        <v>6.223182870348485E-3</v>
      </c>
      <c r="E29" s="384"/>
    </row>
    <row r="30" spans="1:5" ht="15.75" customHeight="1" x14ac:dyDescent="0.3">
      <c r="C30" s="382">
        <v>1054.3</v>
      </c>
      <c r="D30" s="385">
        <f t="shared" si="0"/>
        <v>-2.2655565376542364E-3</v>
      </c>
      <c r="E30" s="384"/>
    </row>
    <row r="31" spans="1:5" ht="15.75" customHeight="1" x14ac:dyDescent="0.3">
      <c r="C31" s="382">
        <v>1056.6400000000001</v>
      </c>
      <c r="D31" s="385">
        <f t="shared" si="0"/>
        <v>-5.1102779044699735E-5</v>
      </c>
      <c r="E31" s="384"/>
    </row>
    <row r="32" spans="1:5" ht="15.75" customHeight="1" x14ac:dyDescent="0.3">
      <c r="C32" s="382">
        <v>1055.26</v>
      </c>
      <c r="D32" s="385">
        <f t="shared" si="0"/>
        <v>-1.3570626879682946E-3</v>
      </c>
      <c r="E32" s="384"/>
    </row>
    <row r="33" spans="1:7" ht="15.75" customHeight="1" x14ac:dyDescent="0.3">
      <c r="C33" s="382">
        <v>1051.3699999999999</v>
      </c>
      <c r="D33" s="385">
        <f t="shared" si="0"/>
        <v>-5.0383554747164922E-3</v>
      </c>
      <c r="E33" s="384"/>
    </row>
    <row r="34" spans="1:7" ht="15.75" customHeight="1" x14ac:dyDescent="0.3">
      <c r="C34" s="382">
        <v>1052.45</v>
      </c>
      <c r="D34" s="385">
        <f t="shared" si="0"/>
        <v>-4.0162998938197006E-3</v>
      </c>
      <c r="E34" s="384"/>
    </row>
    <row r="35" spans="1:7" ht="15.75" customHeight="1" x14ac:dyDescent="0.3">
      <c r="C35" s="382">
        <v>1053.22</v>
      </c>
      <c r="D35" s="385">
        <f t="shared" si="0"/>
        <v>-3.2876121185508129E-3</v>
      </c>
      <c r="E35" s="384"/>
    </row>
    <row r="36" spans="1:7" ht="15.75" customHeight="1" x14ac:dyDescent="0.3">
      <c r="C36" s="382">
        <v>1053.24</v>
      </c>
      <c r="D36" s="385">
        <f t="shared" si="0"/>
        <v>-3.2686851633490404E-3</v>
      </c>
      <c r="E36" s="384"/>
    </row>
    <row r="37" spans="1:7" ht="15.75" customHeight="1" x14ac:dyDescent="0.3">
      <c r="C37" s="382">
        <v>1051.22</v>
      </c>
      <c r="D37" s="385">
        <f t="shared" si="0"/>
        <v>-5.1803076387297864E-3</v>
      </c>
      <c r="E37" s="384"/>
    </row>
    <row r="38" spans="1:7" ht="15.75" customHeight="1" x14ac:dyDescent="0.3">
      <c r="C38" s="382">
        <v>1063.33</v>
      </c>
      <c r="D38" s="385">
        <f t="shared" si="0"/>
        <v>6.2799637359538026E-3</v>
      </c>
      <c r="E38" s="384"/>
    </row>
    <row r="39" spans="1:7" ht="15.75" customHeight="1" x14ac:dyDescent="0.3">
      <c r="C39" s="382">
        <v>1053.26</v>
      </c>
      <c r="D39" s="385">
        <f t="shared" si="0"/>
        <v>-3.2497582081472678E-3</v>
      </c>
      <c r="E39" s="384"/>
    </row>
    <row r="40" spans="1:7" ht="15.75" customHeight="1" x14ac:dyDescent="0.3">
      <c r="C40" s="382">
        <v>1053.6400000000001</v>
      </c>
      <c r="D40" s="385">
        <f t="shared" si="0"/>
        <v>-2.89014605931316E-3</v>
      </c>
      <c r="E40" s="384"/>
    </row>
    <row r="41" spans="1:7" ht="15.75" customHeight="1" x14ac:dyDescent="0.3">
      <c r="C41" s="382">
        <v>1059.5</v>
      </c>
      <c r="D41" s="385">
        <f t="shared" si="0"/>
        <v>2.6554518148111375E-3</v>
      </c>
      <c r="E41" s="384"/>
    </row>
    <row r="42" spans="1:7" ht="15.75" customHeight="1" x14ac:dyDescent="0.3">
      <c r="C42" s="382">
        <v>1061.74</v>
      </c>
      <c r="D42" s="385">
        <f t="shared" si="0"/>
        <v>4.7752707974115967E-3</v>
      </c>
      <c r="E42" s="384"/>
    </row>
    <row r="43" spans="1:7" ht="16.5" customHeight="1" thickBot="1" x14ac:dyDescent="0.35">
      <c r="C43" s="386">
        <v>1068.8399999999999</v>
      </c>
      <c r="D43" s="387">
        <f t="shared" si="0"/>
        <v>1.1494339894046865E-2</v>
      </c>
      <c r="E43" s="384"/>
    </row>
    <row r="44" spans="1:7" ht="16.5" customHeight="1" thickBot="1" x14ac:dyDescent="0.35">
      <c r="C44" s="388"/>
      <c r="D44" s="384"/>
      <c r="E44" s="389"/>
    </row>
    <row r="45" spans="1:7" ht="16.5" customHeight="1" thickBot="1" x14ac:dyDescent="0.35">
      <c r="B45" s="390" t="s">
        <v>20</v>
      </c>
      <c r="C45" s="391">
        <f>SUM(C24:C44)</f>
        <v>21133.88</v>
      </c>
      <c r="D45" s="392"/>
      <c r="E45" s="388"/>
    </row>
    <row r="46" spans="1:7" ht="17.25" customHeight="1" thickBot="1" x14ac:dyDescent="0.35">
      <c r="B46" s="390" t="s">
        <v>21</v>
      </c>
      <c r="C46" s="393">
        <f>AVERAGE(C24:C44)</f>
        <v>1056.694</v>
      </c>
      <c r="E46" s="394"/>
    </row>
    <row r="47" spans="1:7" ht="17.25" customHeight="1" thickBot="1" x14ac:dyDescent="0.35">
      <c r="A47" s="372"/>
      <c r="B47" s="395"/>
      <c r="D47" s="396"/>
      <c r="E47" s="394"/>
    </row>
    <row r="48" spans="1:7" ht="33.75" customHeight="1" thickBot="1" x14ac:dyDescent="0.35">
      <c r="B48" s="397" t="s">
        <v>21</v>
      </c>
      <c r="C48" s="380" t="s">
        <v>22</v>
      </c>
      <c r="D48" s="398"/>
      <c r="G48" s="396"/>
    </row>
    <row r="49" spans="1:6" ht="17.25" customHeight="1" thickBot="1" x14ac:dyDescent="0.35">
      <c r="B49" s="460">
        <f>C46</f>
        <v>1056.694</v>
      </c>
      <c r="C49" s="399">
        <f>-IF(C46&lt;=80,10%,IF(C46&lt;250,7.5%,5%))</f>
        <v>-0.05</v>
      </c>
      <c r="D49" s="400">
        <f>IF(C46&lt;=80,C46*0.9,IF(C46&lt;250,C46*0.925,C46*0.95))</f>
        <v>1003.8593</v>
      </c>
    </row>
    <row r="50" spans="1:6" ht="17.25" customHeight="1" thickBot="1" x14ac:dyDescent="0.35">
      <c r="B50" s="461"/>
      <c r="C50" s="401">
        <f>IF(C46&lt;=80, 10%, IF(C46&lt;250, 7.5%, 5%))</f>
        <v>0.05</v>
      </c>
      <c r="D50" s="400">
        <f>IF(C46&lt;=80, C46*1.1, IF(C46&lt;250, C46*1.075, C46*1.05))</f>
        <v>1109.5287000000001</v>
      </c>
    </row>
    <row r="51" spans="1:6" ht="16.5" customHeight="1" thickBot="1" x14ac:dyDescent="0.35">
      <c r="A51" s="402"/>
      <c r="B51" s="403"/>
      <c r="C51" s="372"/>
      <c r="D51" s="404"/>
      <c r="E51" s="372"/>
      <c r="F51" s="377"/>
    </row>
    <row r="52" spans="1:6" ht="16.5" customHeight="1" x14ac:dyDescent="0.3">
      <c r="A52" s="372"/>
      <c r="B52" s="405" t="s">
        <v>4</v>
      </c>
      <c r="C52" s="405"/>
      <c r="D52" s="406" t="s">
        <v>5</v>
      </c>
      <c r="E52" s="407"/>
      <c r="F52" s="406" t="s">
        <v>6</v>
      </c>
    </row>
    <row r="53" spans="1:6" ht="34.5" customHeight="1" x14ac:dyDescent="0.3">
      <c r="A53" s="374" t="s">
        <v>7</v>
      </c>
      <c r="B53" s="408"/>
      <c r="C53" s="372"/>
      <c r="D53" s="408"/>
      <c r="E53" s="372"/>
      <c r="F53" s="408"/>
    </row>
    <row r="54" spans="1:6" ht="34.5" customHeight="1" x14ac:dyDescent="0.3">
      <c r="A54" s="374" t="s">
        <v>8</v>
      </c>
      <c r="B54" s="409"/>
      <c r="C54" s="410"/>
      <c r="D54" s="409"/>
      <c r="E54" s="372"/>
      <c r="F54" s="411"/>
    </row>
  </sheetData>
  <sheetProtection password="B3F3" sheet="1" formatColumns="0" formatRows="0" insertColumns="0" insertHyperlinks="0" deleteColumns="0" deleteRows="0" autoFilter="0" pivotTables="0"/>
  <mergeCells count="12">
    <mergeCell ref="B49:B50"/>
    <mergeCell ref="A11:F11"/>
    <mergeCell ref="A12:F12"/>
    <mergeCell ref="A14:B14"/>
    <mergeCell ref="A15:B15"/>
    <mergeCell ref="A16:B16"/>
    <mergeCell ref="A17:B17"/>
    <mergeCell ref="A18:B18"/>
    <mergeCell ref="A19:B19"/>
    <mergeCell ref="A21:B21"/>
    <mergeCell ref="A22:B22"/>
    <mergeCell ref="D22:E22"/>
  </mergeCells>
  <conditionalFormatting sqref="D24">
    <cfRule type="cellIs" dxfId="38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37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36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35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34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33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32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31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30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9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28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27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26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25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24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23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22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21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0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9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18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87" orientation="portrait" r:id="rId1"/>
  <headerFooter alignWithMargins="0"/>
  <colBreaks count="1" manualBreakCount="1">
    <brk id="6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BreakPreview" topLeftCell="A100" zoomScale="60" zoomScaleNormal="40" zoomScalePageLayoutView="50" workbookViewId="0">
      <selection activeCell="A63" sqref="A63"/>
    </sheetView>
  </sheetViews>
  <sheetFormatPr defaultColWidth="9.140625" defaultRowHeight="13.5" x14ac:dyDescent="0.25"/>
  <cols>
    <col min="1" max="1" width="55.42578125" style="1" customWidth="1"/>
    <col min="2" max="2" width="33.7109375" style="1" customWidth="1"/>
    <col min="3" max="3" width="42.28515625" style="1" customWidth="1"/>
    <col min="4" max="4" width="30.5703125" style="1" customWidth="1"/>
    <col min="5" max="5" width="39.85546875" style="1" customWidth="1"/>
    <col min="6" max="6" width="30.7109375" style="1" customWidth="1"/>
    <col min="7" max="7" width="39.85546875" style="1" customWidth="1"/>
    <col min="8" max="8" width="30" style="1" customWidth="1"/>
    <col min="9" max="9" width="30.28515625" style="1" hidden="1" customWidth="1"/>
    <col min="10" max="10" width="30.42578125" style="1" customWidth="1"/>
    <col min="11" max="11" width="21.28515625" style="1" customWidth="1"/>
    <col min="12" max="12" width="9.140625" style="1"/>
  </cols>
  <sheetData>
    <row r="1" spans="1:9" ht="18.75" customHeight="1" x14ac:dyDescent="0.25">
      <c r="A1" s="496" t="s">
        <v>23</v>
      </c>
      <c r="B1" s="496"/>
      <c r="C1" s="496"/>
      <c r="D1" s="496"/>
      <c r="E1" s="496"/>
      <c r="F1" s="496"/>
      <c r="G1" s="496"/>
      <c r="H1" s="496"/>
      <c r="I1" s="496"/>
    </row>
    <row r="2" spans="1:9" ht="18.75" customHeight="1" x14ac:dyDescent="0.25">
      <c r="A2" s="496"/>
      <c r="B2" s="496"/>
      <c r="C2" s="496"/>
      <c r="D2" s="496"/>
      <c r="E2" s="496"/>
      <c r="F2" s="496"/>
      <c r="G2" s="496"/>
      <c r="H2" s="496"/>
      <c r="I2" s="496"/>
    </row>
    <row r="3" spans="1:9" ht="18.75" customHeight="1" x14ac:dyDescent="0.25">
      <c r="A3" s="496"/>
      <c r="B3" s="496"/>
      <c r="C3" s="496"/>
      <c r="D3" s="496"/>
      <c r="E3" s="496"/>
      <c r="F3" s="496"/>
      <c r="G3" s="496"/>
      <c r="H3" s="496"/>
      <c r="I3" s="496"/>
    </row>
    <row r="4" spans="1:9" ht="18.75" customHeight="1" x14ac:dyDescent="0.25">
      <c r="A4" s="496"/>
      <c r="B4" s="496"/>
      <c r="C4" s="496"/>
      <c r="D4" s="496"/>
      <c r="E4" s="496"/>
      <c r="F4" s="496"/>
      <c r="G4" s="496"/>
      <c r="H4" s="496"/>
      <c r="I4" s="496"/>
    </row>
    <row r="5" spans="1:9" ht="18.75" customHeight="1" x14ac:dyDescent="0.25">
      <c r="A5" s="496"/>
      <c r="B5" s="496"/>
      <c r="C5" s="496"/>
      <c r="D5" s="496"/>
      <c r="E5" s="496"/>
      <c r="F5" s="496"/>
      <c r="G5" s="496"/>
      <c r="H5" s="496"/>
      <c r="I5" s="496"/>
    </row>
    <row r="6" spans="1:9" ht="18.75" customHeight="1" x14ac:dyDescent="0.25">
      <c r="A6" s="496"/>
      <c r="B6" s="496"/>
      <c r="C6" s="496"/>
      <c r="D6" s="496"/>
      <c r="E6" s="496"/>
      <c r="F6" s="496"/>
      <c r="G6" s="496"/>
      <c r="H6" s="496"/>
      <c r="I6" s="496"/>
    </row>
    <row r="7" spans="1:9" ht="18.75" customHeight="1" x14ac:dyDescent="0.25">
      <c r="A7" s="496"/>
      <c r="B7" s="496"/>
      <c r="C7" s="496"/>
      <c r="D7" s="496"/>
      <c r="E7" s="496"/>
      <c r="F7" s="496"/>
      <c r="G7" s="496"/>
      <c r="H7" s="496"/>
      <c r="I7" s="496"/>
    </row>
    <row r="8" spans="1:9" x14ac:dyDescent="0.25">
      <c r="A8" s="497" t="s">
        <v>24</v>
      </c>
      <c r="B8" s="497"/>
      <c r="C8" s="497"/>
      <c r="D8" s="497"/>
      <c r="E8" s="497"/>
      <c r="F8" s="497"/>
      <c r="G8" s="497"/>
      <c r="H8" s="497"/>
      <c r="I8" s="497"/>
    </row>
    <row r="9" spans="1:9" x14ac:dyDescent="0.25">
      <c r="A9" s="497"/>
      <c r="B9" s="497"/>
      <c r="C9" s="497"/>
      <c r="D9" s="497"/>
      <c r="E9" s="497"/>
      <c r="F9" s="497"/>
      <c r="G9" s="497"/>
      <c r="H9" s="497"/>
      <c r="I9" s="497"/>
    </row>
    <row r="10" spans="1:9" x14ac:dyDescent="0.25">
      <c r="A10" s="497"/>
      <c r="B10" s="497"/>
      <c r="C10" s="497"/>
      <c r="D10" s="497"/>
      <c r="E10" s="497"/>
      <c r="F10" s="497"/>
      <c r="G10" s="497"/>
      <c r="H10" s="497"/>
      <c r="I10" s="497"/>
    </row>
    <row r="11" spans="1:9" x14ac:dyDescent="0.25">
      <c r="A11" s="497"/>
      <c r="B11" s="497"/>
      <c r="C11" s="497"/>
      <c r="D11" s="497"/>
      <c r="E11" s="497"/>
      <c r="F11" s="497"/>
      <c r="G11" s="497"/>
      <c r="H11" s="497"/>
      <c r="I11" s="497"/>
    </row>
    <row r="12" spans="1:9" x14ac:dyDescent="0.25">
      <c r="A12" s="497"/>
      <c r="B12" s="497"/>
      <c r="C12" s="497"/>
      <c r="D12" s="497"/>
      <c r="E12" s="497"/>
      <c r="F12" s="497"/>
      <c r="G12" s="497"/>
      <c r="H12" s="497"/>
      <c r="I12" s="497"/>
    </row>
    <row r="13" spans="1:9" x14ac:dyDescent="0.25">
      <c r="A13" s="497"/>
      <c r="B13" s="497"/>
      <c r="C13" s="497"/>
      <c r="D13" s="497"/>
      <c r="E13" s="497"/>
      <c r="F13" s="497"/>
      <c r="G13" s="497"/>
      <c r="H13" s="497"/>
      <c r="I13" s="497"/>
    </row>
    <row r="14" spans="1:9" x14ac:dyDescent="0.25">
      <c r="A14" s="497"/>
      <c r="B14" s="497"/>
      <c r="C14" s="497"/>
      <c r="D14" s="497"/>
      <c r="E14" s="497"/>
      <c r="F14" s="497"/>
      <c r="G14" s="497"/>
      <c r="H14" s="497"/>
      <c r="I14" s="497"/>
    </row>
    <row r="15" spans="1:9" ht="19.5" customHeight="1" x14ac:dyDescent="0.3">
      <c r="A15" s="3"/>
    </row>
    <row r="16" spans="1:9" ht="19.5" customHeight="1" x14ac:dyDescent="0.3">
      <c r="A16" s="469" t="s">
        <v>9</v>
      </c>
      <c r="B16" s="470"/>
      <c r="C16" s="470"/>
      <c r="D16" s="470"/>
      <c r="E16" s="470"/>
      <c r="F16" s="470"/>
      <c r="G16" s="470"/>
      <c r="H16" s="471"/>
    </row>
    <row r="17" spans="1:14" ht="20.25" customHeight="1" x14ac:dyDescent="0.25">
      <c r="A17" s="472" t="s">
        <v>25</v>
      </c>
      <c r="B17" s="472"/>
      <c r="C17" s="472"/>
      <c r="D17" s="472"/>
      <c r="E17" s="472"/>
      <c r="F17" s="472"/>
      <c r="G17" s="472"/>
      <c r="H17" s="472"/>
    </row>
    <row r="18" spans="1:14" ht="26.25" customHeight="1" x14ac:dyDescent="0.4">
      <c r="A18" s="5" t="s">
        <v>11</v>
      </c>
      <c r="B18" s="468" t="s">
        <v>103</v>
      </c>
      <c r="C18" s="468"/>
      <c r="D18" s="172"/>
      <c r="E18" s="6"/>
      <c r="F18" s="7"/>
      <c r="G18" s="7"/>
      <c r="H18" s="7"/>
    </row>
    <row r="19" spans="1:14" ht="26.25" customHeight="1" x14ac:dyDescent="0.4">
      <c r="A19" s="5" t="s">
        <v>12</v>
      </c>
      <c r="B19" s="8" t="s">
        <v>107</v>
      </c>
      <c r="C19" s="185">
        <v>29</v>
      </c>
      <c r="D19" s="7"/>
      <c r="E19" s="7"/>
      <c r="F19" s="7"/>
      <c r="G19" s="7"/>
      <c r="H19" s="7"/>
    </row>
    <row r="20" spans="1:14" ht="26.25" customHeight="1" x14ac:dyDescent="0.4">
      <c r="A20" s="5" t="s">
        <v>13</v>
      </c>
      <c r="B20" s="473" t="s">
        <v>104</v>
      </c>
      <c r="C20" s="473"/>
      <c r="D20" s="7"/>
      <c r="E20" s="7"/>
      <c r="F20" s="7"/>
      <c r="G20" s="7"/>
      <c r="H20" s="7"/>
    </row>
    <row r="21" spans="1:14" ht="26.25" customHeight="1" x14ac:dyDescent="0.4">
      <c r="A21" s="5" t="s">
        <v>14</v>
      </c>
      <c r="B21" s="473" t="s">
        <v>110</v>
      </c>
      <c r="C21" s="473"/>
      <c r="D21" s="473"/>
      <c r="E21" s="473"/>
      <c r="F21" s="473"/>
      <c r="G21" s="473"/>
      <c r="H21" s="473"/>
      <c r="I21" s="9"/>
    </row>
    <row r="22" spans="1:14" ht="26.25" customHeight="1" x14ac:dyDescent="0.4">
      <c r="A22" s="5" t="s">
        <v>15</v>
      </c>
      <c r="B22" s="10">
        <v>42552</v>
      </c>
      <c r="C22" s="7"/>
      <c r="D22" s="7"/>
      <c r="E22" s="7"/>
      <c r="F22" s="7"/>
      <c r="G22" s="7"/>
      <c r="H22" s="7"/>
    </row>
    <row r="23" spans="1:14" ht="26.25" customHeight="1" x14ac:dyDescent="0.4">
      <c r="A23" s="5" t="s">
        <v>16</v>
      </c>
      <c r="B23" s="193">
        <v>42556</v>
      </c>
      <c r="C23" s="7"/>
      <c r="D23" s="7"/>
      <c r="E23" s="7"/>
      <c r="F23" s="7"/>
      <c r="G23" s="7"/>
      <c r="H23" s="7"/>
    </row>
    <row r="24" spans="1:14" ht="18.75" x14ac:dyDescent="0.3">
      <c r="A24" s="5"/>
      <c r="B24" s="11"/>
    </row>
    <row r="25" spans="1:14" ht="18.75" x14ac:dyDescent="0.3">
      <c r="A25" s="12" t="s">
        <v>0</v>
      </c>
      <c r="B25" s="11"/>
    </row>
    <row r="26" spans="1:14" ht="26.25" customHeight="1" x14ac:dyDescent="0.4">
      <c r="A26" s="13" t="s">
        <v>1</v>
      </c>
      <c r="B26" s="468" t="s">
        <v>105</v>
      </c>
      <c r="C26" s="468"/>
    </row>
    <row r="27" spans="1:14" ht="26.25" customHeight="1" x14ac:dyDescent="0.4">
      <c r="A27" s="14" t="s">
        <v>26</v>
      </c>
      <c r="B27" s="474" t="s">
        <v>106</v>
      </c>
      <c r="C27" s="474"/>
    </row>
    <row r="28" spans="1:14" ht="27" customHeight="1" x14ac:dyDescent="0.4">
      <c r="A28" s="14" t="s">
        <v>2</v>
      </c>
      <c r="B28" s="15">
        <v>100.4</v>
      </c>
    </row>
    <row r="29" spans="1:14" s="2" customFormat="1" ht="27" customHeight="1" x14ac:dyDescent="0.4">
      <c r="A29" s="14" t="s">
        <v>27</v>
      </c>
      <c r="B29" s="16">
        <v>0</v>
      </c>
      <c r="C29" s="475" t="s">
        <v>28</v>
      </c>
      <c r="D29" s="476"/>
      <c r="E29" s="476"/>
      <c r="F29" s="476"/>
      <c r="G29" s="477"/>
      <c r="I29" s="17"/>
      <c r="J29" s="17"/>
      <c r="K29" s="17"/>
      <c r="L29" s="17"/>
    </row>
    <row r="30" spans="1:14" s="2" customFormat="1" ht="19.5" customHeight="1" x14ac:dyDescent="0.3">
      <c r="A30" s="14" t="s">
        <v>29</v>
      </c>
      <c r="B30" s="18">
        <f>B28-B29</f>
        <v>100.4</v>
      </c>
      <c r="C30" s="19"/>
      <c r="D30" s="19"/>
      <c r="E30" s="19"/>
      <c r="F30" s="19"/>
      <c r="G30" s="20"/>
      <c r="I30" s="17"/>
      <c r="J30" s="17"/>
      <c r="K30" s="17"/>
      <c r="L30" s="17"/>
    </row>
    <row r="31" spans="1:14" s="2" customFormat="1" ht="27" customHeight="1" x14ac:dyDescent="0.4">
      <c r="A31" s="14" t="s">
        <v>30</v>
      </c>
      <c r="B31" s="21">
        <v>1</v>
      </c>
      <c r="C31" s="478" t="s">
        <v>31</v>
      </c>
      <c r="D31" s="479"/>
      <c r="E31" s="479"/>
      <c r="F31" s="479"/>
      <c r="G31" s="479"/>
      <c r="H31" s="480"/>
      <c r="I31" s="17"/>
      <c r="J31" s="17"/>
      <c r="K31" s="17"/>
      <c r="L31" s="17"/>
    </row>
    <row r="32" spans="1:14" s="2" customFormat="1" ht="27" customHeight="1" x14ac:dyDescent="0.4">
      <c r="A32" s="14" t="s">
        <v>32</v>
      </c>
      <c r="B32" s="21">
        <v>1</v>
      </c>
      <c r="C32" s="478" t="s">
        <v>33</v>
      </c>
      <c r="D32" s="479"/>
      <c r="E32" s="479"/>
      <c r="F32" s="479"/>
      <c r="G32" s="479"/>
      <c r="H32" s="480"/>
      <c r="I32" s="17"/>
      <c r="J32" s="17"/>
      <c r="K32" s="17"/>
      <c r="L32" s="22"/>
      <c r="M32" s="22"/>
      <c r="N32" s="23"/>
    </row>
    <row r="33" spans="1:14" s="2" customFormat="1" ht="17.25" customHeight="1" x14ac:dyDescent="0.3">
      <c r="A33" s="14"/>
      <c r="B33" s="24"/>
      <c r="C33" s="25"/>
      <c r="D33" s="25"/>
      <c r="E33" s="25"/>
      <c r="F33" s="25"/>
      <c r="G33" s="25"/>
      <c r="H33" s="25"/>
      <c r="I33" s="17"/>
      <c r="J33" s="17"/>
      <c r="K33" s="17"/>
      <c r="L33" s="22"/>
      <c r="M33" s="22"/>
      <c r="N33" s="23"/>
    </row>
    <row r="34" spans="1:14" s="2" customFormat="1" ht="18.75" x14ac:dyDescent="0.3">
      <c r="A34" s="14" t="s">
        <v>34</v>
      </c>
      <c r="B34" s="26">
        <f>B31/B32</f>
        <v>1</v>
      </c>
      <c r="C34" s="4" t="s">
        <v>35</v>
      </c>
      <c r="D34" s="4"/>
      <c r="E34" s="4"/>
      <c r="F34" s="4"/>
      <c r="G34" s="4"/>
      <c r="I34" s="17"/>
      <c r="J34" s="17"/>
      <c r="K34" s="17"/>
      <c r="L34" s="22"/>
      <c r="M34" s="22"/>
      <c r="N34" s="23"/>
    </row>
    <row r="35" spans="1:14" s="2" customFormat="1" ht="19.5" customHeight="1" x14ac:dyDescent="0.3">
      <c r="A35" s="14"/>
      <c r="B35" s="18"/>
      <c r="G35" s="4"/>
      <c r="I35" s="17"/>
      <c r="J35" s="17"/>
      <c r="K35" s="17"/>
      <c r="L35" s="22"/>
      <c r="M35" s="22"/>
      <c r="N35" s="23"/>
    </row>
    <row r="36" spans="1:14" s="2" customFormat="1" ht="27" customHeight="1" x14ac:dyDescent="0.4">
      <c r="A36" s="27" t="s">
        <v>36</v>
      </c>
      <c r="B36" s="28">
        <v>50</v>
      </c>
      <c r="C36" s="4"/>
      <c r="D36" s="481" t="s">
        <v>37</v>
      </c>
      <c r="E36" s="482"/>
      <c r="F36" s="481" t="s">
        <v>38</v>
      </c>
      <c r="G36" s="483"/>
      <c r="J36" s="17"/>
      <c r="K36" s="17"/>
      <c r="L36" s="22"/>
      <c r="M36" s="22"/>
      <c r="N36" s="23"/>
    </row>
    <row r="37" spans="1:14" s="2" customFormat="1" ht="27" customHeight="1" x14ac:dyDescent="0.4">
      <c r="A37" s="29" t="s">
        <v>39</v>
      </c>
      <c r="B37" s="30">
        <v>5</v>
      </c>
      <c r="C37" s="31" t="s">
        <v>40</v>
      </c>
      <c r="D37" s="32" t="s">
        <v>41</v>
      </c>
      <c r="E37" s="33" t="s">
        <v>42</v>
      </c>
      <c r="F37" s="32" t="s">
        <v>41</v>
      </c>
      <c r="G37" s="34" t="s">
        <v>42</v>
      </c>
      <c r="I37" s="35" t="s">
        <v>43</v>
      </c>
      <c r="J37" s="17"/>
      <c r="K37" s="17"/>
      <c r="L37" s="22"/>
      <c r="M37" s="22"/>
      <c r="N37" s="23"/>
    </row>
    <row r="38" spans="1:14" s="2" customFormat="1" ht="26.25" customHeight="1" x14ac:dyDescent="0.4">
      <c r="A38" s="29" t="s">
        <v>44</v>
      </c>
      <c r="B38" s="30">
        <v>25</v>
      </c>
      <c r="C38" s="36">
        <v>1</v>
      </c>
      <c r="D38" s="37">
        <v>57767576</v>
      </c>
      <c r="E38" s="38">
        <f>IF(ISBLANK(D38),"-",$D$48/$D$45*D38)</f>
        <v>69860886.710564256</v>
      </c>
      <c r="F38" s="37">
        <v>56494703</v>
      </c>
      <c r="G38" s="39">
        <f>IF(ISBLANK(F38),"-",$D$48/$F$45*F38)</f>
        <v>72325995.503845811</v>
      </c>
      <c r="I38" s="40"/>
      <c r="J38" s="17"/>
      <c r="K38" s="17"/>
      <c r="L38" s="22"/>
      <c r="M38" s="22"/>
      <c r="N38" s="23"/>
    </row>
    <row r="39" spans="1:14" s="2" customFormat="1" ht="26.25" customHeight="1" x14ac:dyDescent="0.4">
      <c r="A39" s="29" t="s">
        <v>45</v>
      </c>
      <c r="B39" s="30">
        <v>1</v>
      </c>
      <c r="C39" s="41">
        <v>2</v>
      </c>
      <c r="D39" s="42">
        <v>57892958</v>
      </c>
      <c r="E39" s="43">
        <f>IF(ISBLANK(D39),"-",$D$48/$D$45*D39)</f>
        <v>70012516.713137746</v>
      </c>
      <c r="F39" s="42">
        <v>56573689</v>
      </c>
      <c r="G39" s="44">
        <f>IF(ISBLANK(F39),"-",$D$48/$F$45*F39)</f>
        <v>72427115.445672333</v>
      </c>
      <c r="I39" s="485">
        <f>ABS((F43/D43*D42)-F42)/D42</f>
        <v>3.2968860656643457E-2</v>
      </c>
      <c r="J39" s="17"/>
      <c r="K39" s="17"/>
      <c r="L39" s="22"/>
      <c r="M39" s="22"/>
      <c r="N39" s="23"/>
    </row>
    <row r="40" spans="1:14" ht="26.25" customHeight="1" x14ac:dyDescent="0.4">
      <c r="A40" s="29" t="s">
        <v>46</v>
      </c>
      <c r="B40" s="30">
        <v>1</v>
      </c>
      <c r="C40" s="41">
        <v>3</v>
      </c>
      <c r="D40" s="42">
        <v>57896563</v>
      </c>
      <c r="E40" s="43">
        <f>IF(ISBLANK(D40),"-",$D$48/$D$45*D40)</f>
        <v>70016876.399211317</v>
      </c>
      <c r="F40" s="42">
        <v>56601404</v>
      </c>
      <c r="G40" s="44">
        <f>IF(ISBLANK(F40),"-",$D$48/$F$45*F40)</f>
        <v>72462596.913118735</v>
      </c>
      <c r="I40" s="485"/>
      <c r="L40" s="22"/>
      <c r="M40" s="22"/>
      <c r="N40" s="45"/>
    </row>
    <row r="41" spans="1:14" ht="27" customHeight="1" x14ac:dyDescent="0.4">
      <c r="A41" s="29" t="s">
        <v>47</v>
      </c>
      <c r="B41" s="30">
        <v>1</v>
      </c>
      <c r="C41" s="46">
        <v>4</v>
      </c>
      <c r="D41" s="47"/>
      <c r="E41" s="48" t="str">
        <f>IF(ISBLANK(D41),"-",$D$48/$D$45*D41)</f>
        <v>-</v>
      </c>
      <c r="F41" s="47"/>
      <c r="G41" s="49" t="str">
        <f>IF(ISBLANK(F41),"-",$D$48/$F$45*F41)</f>
        <v>-</v>
      </c>
      <c r="I41" s="50"/>
      <c r="L41" s="22"/>
      <c r="M41" s="22"/>
      <c r="N41" s="45"/>
    </row>
    <row r="42" spans="1:14" ht="27" customHeight="1" x14ac:dyDescent="0.4">
      <c r="A42" s="29" t="s">
        <v>48</v>
      </c>
      <c r="B42" s="30">
        <v>1</v>
      </c>
      <c r="C42" s="51" t="s">
        <v>49</v>
      </c>
      <c r="D42" s="52">
        <f>AVERAGE(D38:D41)</f>
        <v>57852365.666666664</v>
      </c>
      <c r="E42" s="53">
        <f>AVERAGE(E38:E41)</f>
        <v>69963426.607637778</v>
      </c>
      <c r="F42" s="52">
        <f>AVERAGE(F38:F41)</f>
        <v>56556598.666666664</v>
      </c>
      <c r="G42" s="54">
        <f>AVERAGE(G38:G41)</f>
        <v>72405235.954212293</v>
      </c>
      <c r="H42" s="55"/>
    </row>
    <row r="43" spans="1:14" ht="26.25" customHeight="1" x14ac:dyDescent="0.4">
      <c r="A43" s="29" t="s">
        <v>50</v>
      </c>
      <c r="B43" s="30">
        <v>1</v>
      </c>
      <c r="C43" s="56" t="s">
        <v>51</v>
      </c>
      <c r="D43" s="57">
        <v>20.59</v>
      </c>
      <c r="E43" s="45"/>
      <c r="F43" s="57">
        <v>19.45</v>
      </c>
      <c r="H43" s="55"/>
    </row>
    <row r="44" spans="1:14" ht="26.25" customHeight="1" x14ac:dyDescent="0.4">
      <c r="A44" s="29" t="s">
        <v>52</v>
      </c>
      <c r="B44" s="30">
        <v>1</v>
      </c>
      <c r="C44" s="58" t="s">
        <v>53</v>
      </c>
      <c r="D44" s="59">
        <f>D43*$B$34</f>
        <v>20.59</v>
      </c>
      <c r="E44" s="60"/>
      <c r="F44" s="59">
        <f>F43*$B$34</f>
        <v>19.45</v>
      </c>
      <c r="H44" s="55"/>
    </row>
    <row r="45" spans="1:14" ht="19.5" customHeight="1" x14ac:dyDescent="0.3">
      <c r="A45" s="29" t="s">
        <v>54</v>
      </c>
      <c r="B45" s="61">
        <f>(B44/B43)*(B42/B41)*(B40/B39)*(B38/B37)*B36</f>
        <v>250</v>
      </c>
      <c r="C45" s="58" t="s">
        <v>55</v>
      </c>
      <c r="D45" s="62">
        <f>D44*$B$30/100</f>
        <v>20.672359999999998</v>
      </c>
      <c r="E45" s="63"/>
      <c r="F45" s="62">
        <f>F44*$B$30/100</f>
        <v>19.527799999999999</v>
      </c>
      <c r="H45" s="55"/>
    </row>
    <row r="46" spans="1:14" ht="19.5" customHeight="1" x14ac:dyDescent="0.3">
      <c r="A46" s="486" t="s">
        <v>56</v>
      </c>
      <c r="B46" s="487"/>
      <c r="C46" s="58" t="s">
        <v>57</v>
      </c>
      <c r="D46" s="64">
        <f>D45/$B$45</f>
        <v>8.2689439999999989E-2</v>
      </c>
      <c r="E46" s="65"/>
      <c r="F46" s="66">
        <f>F45/$B$45</f>
        <v>7.8111199999999992E-2</v>
      </c>
      <c r="H46" s="55"/>
    </row>
    <row r="47" spans="1:14" ht="27" customHeight="1" x14ac:dyDescent="0.4">
      <c r="A47" s="488"/>
      <c r="B47" s="489"/>
      <c r="C47" s="67" t="s">
        <v>58</v>
      </c>
      <c r="D47" s="68">
        <v>0.1</v>
      </c>
      <c r="E47" s="69"/>
      <c r="F47" s="65"/>
      <c r="H47" s="55"/>
    </row>
    <row r="48" spans="1:14" ht="18.75" x14ac:dyDescent="0.3">
      <c r="C48" s="70" t="s">
        <v>59</v>
      </c>
      <c r="D48" s="62">
        <f>D47*$B$45</f>
        <v>25</v>
      </c>
      <c r="F48" s="71"/>
      <c r="H48" s="55"/>
    </row>
    <row r="49" spans="1:12" ht="19.5" customHeight="1" x14ac:dyDescent="0.3">
      <c r="C49" s="72" t="s">
        <v>60</v>
      </c>
      <c r="D49" s="73">
        <f>D48/B34</f>
        <v>25</v>
      </c>
      <c r="F49" s="71"/>
      <c r="H49" s="55"/>
    </row>
    <row r="50" spans="1:12" ht="18.75" x14ac:dyDescent="0.3">
      <c r="C50" s="27" t="s">
        <v>61</v>
      </c>
      <c r="D50" s="74">
        <f>AVERAGE(E38:E41,G38:G41)</f>
        <v>71184331.280925021</v>
      </c>
      <c r="F50" s="75"/>
      <c r="H50" s="55"/>
    </row>
    <row r="51" spans="1:12" ht="18.75" x14ac:dyDescent="0.3">
      <c r="C51" s="29" t="s">
        <v>62</v>
      </c>
      <c r="D51" s="76">
        <f>STDEV(E38:E41,G38:G41)/D50</f>
        <v>1.8815431618066251E-2</v>
      </c>
      <c r="F51" s="75"/>
      <c r="H51" s="55"/>
    </row>
    <row r="52" spans="1:12" ht="19.5" customHeight="1" x14ac:dyDescent="0.3">
      <c r="C52" s="77" t="s">
        <v>3</v>
      </c>
      <c r="D52" s="78">
        <f>COUNT(E38:E41,G38:G41)</f>
        <v>6</v>
      </c>
      <c r="F52" s="75"/>
    </row>
    <row r="54" spans="1:12" ht="18.75" x14ac:dyDescent="0.3">
      <c r="A54" s="79" t="s">
        <v>0</v>
      </c>
      <c r="B54" s="80" t="s">
        <v>63</v>
      </c>
    </row>
    <row r="55" spans="1:12" ht="18.75" x14ac:dyDescent="0.3">
      <c r="A55" s="4" t="s">
        <v>64</v>
      </c>
      <c r="B55" s="81" t="str">
        <f>B21</f>
        <v xml:space="preserve"> Lamivudine 300mg and Tenofovir Disoproxil Fumarate 300 mg</v>
      </c>
    </row>
    <row r="56" spans="1:12" ht="26.25" customHeight="1" x14ac:dyDescent="0.4">
      <c r="A56" s="82" t="s">
        <v>65</v>
      </c>
      <c r="B56" s="83">
        <v>300</v>
      </c>
      <c r="C56" s="4" t="str">
        <f>B20</f>
        <v xml:space="preserve">Lamivudine </v>
      </c>
      <c r="H56" s="84"/>
    </row>
    <row r="57" spans="1:12" ht="18.75" x14ac:dyDescent="0.3">
      <c r="A57" s="81" t="s">
        <v>66</v>
      </c>
      <c r="B57" s="173">
        <v>1056.694</v>
      </c>
      <c r="H57" s="84"/>
    </row>
    <row r="58" spans="1:12" ht="19.5" customHeight="1" x14ac:dyDescent="0.3">
      <c r="H58" s="84"/>
    </row>
    <row r="59" spans="1:12" s="2" customFormat="1" ht="27" customHeight="1" x14ac:dyDescent="0.4">
      <c r="A59" s="27" t="s">
        <v>67</v>
      </c>
      <c r="B59" s="28">
        <v>100</v>
      </c>
      <c r="C59" s="4"/>
      <c r="D59" s="85" t="s">
        <v>68</v>
      </c>
      <c r="E59" s="86" t="s">
        <v>40</v>
      </c>
      <c r="F59" s="86" t="s">
        <v>41</v>
      </c>
      <c r="G59" s="86" t="s">
        <v>69</v>
      </c>
      <c r="H59" s="31" t="s">
        <v>70</v>
      </c>
      <c r="L59" s="17"/>
    </row>
    <row r="60" spans="1:12" s="2" customFormat="1" ht="26.25" customHeight="1" x14ac:dyDescent="0.4">
      <c r="A60" s="29" t="s">
        <v>71</v>
      </c>
      <c r="B60" s="30">
        <v>5</v>
      </c>
      <c r="C60" s="490" t="s">
        <v>72</v>
      </c>
      <c r="D60" s="493">
        <v>178.9</v>
      </c>
      <c r="E60" s="87">
        <v>1</v>
      </c>
      <c r="F60" s="88">
        <v>70953256</v>
      </c>
      <c r="G60" s="174">
        <f>IF(ISBLANK(F60),"-",(F60/$D$50*$D$47*$B$68)*($B$57/$D$60))</f>
        <v>294.3722215913603</v>
      </c>
      <c r="H60" s="89">
        <f t="shared" ref="H60:H71" si="0">IF(ISBLANK(F60),"-",G60/$B$56)</f>
        <v>0.98124073863786765</v>
      </c>
      <c r="L60" s="17"/>
    </row>
    <row r="61" spans="1:12" s="2" customFormat="1" ht="26.25" customHeight="1" x14ac:dyDescent="0.4">
      <c r="A61" s="29" t="s">
        <v>73</v>
      </c>
      <c r="B61" s="30">
        <v>25</v>
      </c>
      <c r="C61" s="491"/>
      <c r="D61" s="494"/>
      <c r="E61" s="90">
        <v>2</v>
      </c>
      <c r="F61" s="42">
        <v>70687825</v>
      </c>
      <c r="G61" s="175">
        <f>IF(ISBLANK(F61),"-",(F61/$D$50*$D$47*$B$68)*($B$57/$D$60))</f>
        <v>293.27099639671644</v>
      </c>
      <c r="H61" s="91">
        <f t="shared" si="0"/>
        <v>0.97756998798905481</v>
      </c>
      <c r="L61" s="17"/>
    </row>
    <row r="62" spans="1:12" s="2" customFormat="1" ht="26.25" customHeight="1" x14ac:dyDescent="0.4">
      <c r="A62" s="29" t="s">
        <v>74</v>
      </c>
      <c r="B62" s="30">
        <v>1</v>
      </c>
      <c r="C62" s="491"/>
      <c r="D62" s="494"/>
      <c r="E62" s="90">
        <v>3</v>
      </c>
      <c r="F62" s="92">
        <v>70920563</v>
      </c>
      <c r="G62" s="175">
        <f>IF(ISBLANK(F62),"-",(F62/$D$50*$D$47*$B$68)*($B$57/$D$60))</f>
        <v>294.23658424949559</v>
      </c>
      <c r="H62" s="91">
        <f t="shared" si="0"/>
        <v>0.98078861416498531</v>
      </c>
      <c r="L62" s="17"/>
    </row>
    <row r="63" spans="1:12" ht="27" customHeight="1" x14ac:dyDescent="0.4">
      <c r="A63" s="29" t="s">
        <v>75</v>
      </c>
      <c r="B63" s="30">
        <v>1</v>
      </c>
      <c r="C63" s="492"/>
      <c r="D63" s="495"/>
      <c r="E63" s="93">
        <v>4</v>
      </c>
      <c r="F63" s="94"/>
      <c r="G63" s="175" t="str">
        <f>IF(ISBLANK(F63),"-",(F63/$D$50*$D$47*$B$68)*($B$57/$D$60))</f>
        <v>-</v>
      </c>
      <c r="H63" s="91" t="str">
        <f t="shared" si="0"/>
        <v>-</v>
      </c>
    </row>
    <row r="64" spans="1:12" ht="26.25" customHeight="1" x14ac:dyDescent="0.4">
      <c r="A64" s="29" t="s">
        <v>76</v>
      </c>
      <c r="B64" s="30">
        <v>1</v>
      </c>
      <c r="C64" s="490" t="s">
        <v>77</v>
      </c>
      <c r="D64" s="493">
        <v>175.59</v>
      </c>
      <c r="E64" s="87">
        <v>1</v>
      </c>
      <c r="F64" s="88">
        <v>69063856</v>
      </c>
      <c r="G64" s="176">
        <f>IF(ISBLANK(F64),"-",(F64/$D$50*$D$47*$B$68)*($B$57/$D$64))</f>
        <v>291.9348079279614</v>
      </c>
      <c r="H64" s="95">
        <f t="shared" si="0"/>
        <v>0.97311602642653805</v>
      </c>
    </row>
    <row r="65" spans="1:8" ht="26.25" customHeight="1" x14ac:dyDescent="0.4">
      <c r="A65" s="29" t="s">
        <v>78</v>
      </c>
      <c r="B65" s="30">
        <v>1</v>
      </c>
      <c r="C65" s="491"/>
      <c r="D65" s="494"/>
      <c r="E65" s="90">
        <v>2</v>
      </c>
      <c r="F65" s="42">
        <v>69145885</v>
      </c>
      <c r="G65" s="177">
        <f>IF(ISBLANK(F65),"-",(F65/$D$50*$D$47*$B$68)*($B$57/$D$64))</f>
        <v>292.28154675412139</v>
      </c>
      <c r="H65" s="96">
        <f t="shared" si="0"/>
        <v>0.97427182251373801</v>
      </c>
    </row>
    <row r="66" spans="1:8" ht="26.25" customHeight="1" x14ac:dyDescent="0.4">
      <c r="A66" s="29" t="s">
        <v>79</v>
      </c>
      <c r="B66" s="30">
        <v>1</v>
      </c>
      <c r="C66" s="491"/>
      <c r="D66" s="494"/>
      <c r="E66" s="90">
        <v>3</v>
      </c>
      <c r="F66" s="42">
        <v>68933854</v>
      </c>
      <c r="G66" s="177">
        <f>IF(ISBLANK(F66),"-",(F66/$D$50*$D$47*$B$68)*($B$57/$D$64))</f>
        <v>291.3852859189347</v>
      </c>
      <c r="H66" s="96">
        <f t="shared" si="0"/>
        <v>0.97128428639644904</v>
      </c>
    </row>
    <row r="67" spans="1:8" ht="27" customHeight="1" x14ac:dyDescent="0.4">
      <c r="A67" s="29" t="s">
        <v>80</v>
      </c>
      <c r="B67" s="30">
        <v>1</v>
      </c>
      <c r="C67" s="492"/>
      <c r="D67" s="495"/>
      <c r="E67" s="93">
        <v>4</v>
      </c>
      <c r="F67" s="94"/>
      <c r="G67" s="178" t="str">
        <f>IF(ISBLANK(F67),"-",(F67/$D$50*$D$47*$B$68)*($B$57/$D$64))</f>
        <v>-</v>
      </c>
      <c r="H67" s="97" t="str">
        <f t="shared" si="0"/>
        <v>-</v>
      </c>
    </row>
    <row r="68" spans="1:8" ht="26.25" customHeight="1" x14ac:dyDescent="0.4">
      <c r="A68" s="29" t="s">
        <v>81</v>
      </c>
      <c r="B68" s="98">
        <f>(B67/B66)*(B65/B64)*(B63/B62)*(B61/B60)*B59</f>
        <v>500</v>
      </c>
      <c r="C68" s="490" t="s">
        <v>82</v>
      </c>
      <c r="D68" s="493">
        <v>177.4</v>
      </c>
      <c r="E68" s="87">
        <v>1</v>
      </c>
      <c r="F68" s="88">
        <v>69163837</v>
      </c>
      <c r="G68" s="176">
        <f>IF(ISBLANK(F68),"-",(F68/$D$50*$D$47*$B$68)*($B$57/$D$68))</f>
        <v>289.3745275929378</v>
      </c>
      <c r="H68" s="91">
        <f t="shared" si="0"/>
        <v>0.96458175864312601</v>
      </c>
    </row>
    <row r="69" spans="1:8" ht="27" customHeight="1" x14ac:dyDescent="0.4">
      <c r="A69" s="77" t="s">
        <v>83</v>
      </c>
      <c r="B69" s="99">
        <f>(D47*B68)/B56*B57</f>
        <v>176.11566666666664</v>
      </c>
      <c r="C69" s="491"/>
      <c r="D69" s="494"/>
      <c r="E69" s="90">
        <v>2</v>
      </c>
      <c r="F69" s="42">
        <v>69697589</v>
      </c>
      <c r="G69" s="177">
        <f>IF(ISBLANK(F69),"-",(F69/$D$50*$D$47*$B$68)*($B$57/$D$68))</f>
        <v>291.60769219963521</v>
      </c>
      <c r="H69" s="91">
        <f t="shared" si="0"/>
        <v>0.97202564066545072</v>
      </c>
    </row>
    <row r="70" spans="1:8" ht="26.25" customHeight="1" x14ac:dyDescent="0.4">
      <c r="A70" s="503" t="s">
        <v>56</v>
      </c>
      <c r="B70" s="504"/>
      <c r="C70" s="491"/>
      <c r="D70" s="494"/>
      <c r="E70" s="90">
        <v>3</v>
      </c>
      <c r="F70" s="42">
        <v>69168262</v>
      </c>
      <c r="G70" s="177">
        <f>IF(ISBLANK(F70),"-",(F70/$D$50*$D$47*$B$68)*($B$57/$D$68))</f>
        <v>289.39304134723687</v>
      </c>
      <c r="H70" s="91">
        <f t="shared" si="0"/>
        <v>0.9646434711574563</v>
      </c>
    </row>
    <row r="71" spans="1:8" ht="27" customHeight="1" x14ac:dyDescent="0.4">
      <c r="A71" s="505"/>
      <c r="B71" s="506"/>
      <c r="C71" s="502"/>
      <c r="D71" s="495"/>
      <c r="E71" s="93">
        <v>4</v>
      </c>
      <c r="F71" s="94"/>
      <c r="G71" s="178" t="str">
        <f>IF(ISBLANK(F71),"-",(F71/$D$50*$D$47*$B$68)*($B$57/$D$68))</f>
        <v>-</v>
      </c>
      <c r="H71" s="100" t="str">
        <f t="shared" si="0"/>
        <v>-</v>
      </c>
    </row>
    <row r="72" spans="1:8" ht="26.25" customHeight="1" x14ac:dyDescent="0.4">
      <c r="A72" s="101"/>
      <c r="B72" s="101"/>
      <c r="C72" s="101"/>
      <c r="D72" s="101"/>
      <c r="E72" s="101"/>
      <c r="F72" s="103" t="s">
        <v>49</v>
      </c>
      <c r="G72" s="183">
        <f>AVERAGE(G60:G71)</f>
        <v>291.98407821982215</v>
      </c>
      <c r="H72" s="104">
        <f>AVERAGE(H60:H71)</f>
        <v>0.97328026073274065</v>
      </c>
    </row>
    <row r="73" spans="1:8" ht="26.25" customHeight="1" x14ac:dyDescent="0.4">
      <c r="C73" s="101"/>
      <c r="D73" s="101"/>
      <c r="E73" s="101"/>
      <c r="F73" s="105" t="s">
        <v>62</v>
      </c>
      <c r="G73" s="179">
        <f>STDEV(G60:G71)/G72</f>
        <v>6.2388982606350245E-3</v>
      </c>
      <c r="H73" s="179">
        <f>STDEV(H60:H71)/H72</f>
        <v>6.2388982606350054E-3</v>
      </c>
    </row>
    <row r="74" spans="1:8" ht="27" customHeight="1" x14ac:dyDescent="0.4">
      <c r="A74" s="101"/>
      <c r="B74" s="101"/>
      <c r="C74" s="102"/>
      <c r="D74" s="102"/>
      <c r="E74" s="106"/>
      <c r="F74" s="107" t="s">
        <v>3</v>
      </c>
      <c r="G74" s="108">
        <f>COUNT(G60:G71)</f>
        <v>9</v>
      </c>
      <c r="H74" s="108">
        <f>COUNT(H60:H71)</f>
        <v>9</v>
      </c>
    </row>
    <row r="76" spans="1:8" ht="26.25" customHeight="1" x14ac:dyDescent="0.4">
      <c r="A76" s="13" t="s">
        <v>84</v>
      </c>
      <c r="B76" s="109" t="s">
        <v>85</v>
      </c>
      <c r="C76" s="498" t="str">
        <f>B20</f>
        <v xml:space="preserve">Lamivudine </v>
      </c>
      <c r="D76" s="498"/>
      <c r="E76" s="110" t="s">
        <v>86</v>
      </c>
      <c r="F76" s="110"/>
      <c r="G76" s="111">
        <f>H72</f>
        <v>0.97328026073274065</v>
      </c>
      <c r="H76" s="112"/>
    </row>
    <row r="77" spans="1:8" ht="18.75" x14ac:dyDescent="0.3">
      <c r="A77" s="12" t="s">
        <v>87</v>
      </c>
      <c r="B77" s="12" t="s">
        <v>88</v>
      </c>
    </row>
    <row r="78" spans="1:8" ht="18.75" x14ac:dyDescent="0.3">
      <c r="A78" s="12"/>
      <c r="B78" s="12"/>
    </row>
    <row r="79" spans="1:8" ht="26.25" customHeight="1" x14ac:dyDescent="0.4">
      <c r="A79" s="13" t="s">
        <v>1</v>
      </c>
      <c r="B79" s="484" t="str">
        <f>B26</f>
        <v>Lamivudine</v>
      </c>
      <c r="C79" s="484"/>
    </row>
    <row r="80" spans="1:8" ht="26.25" customHeight="1" x14ac:dyDescent="0.4">
      <c r="A80" s="14" t="s">
        <v>26</v>
      </c>
      <c r="B80" s="484" t="str">
        <f>B27</f>
        <v>L3-7</v>
      </c>
      <c r="C80" s="484"/>
    </row>
    <row r="81" spans="1:12" ht="27" customHeight="1" x14ac:dyDescent="0.4">
      <c r="A81" s="14" t="s">
        <v>2</v>
      </c>
      <c r="B81" s="113">
        <f>B28</f>
        <v>100.4</v>
      </c>
    </row>
    <row r="82" spans="1:12" s="2" customFormat="1" ht="27" customHeight="1" x14ac:dyDescent="0.4">
      <c r="A82" s="14" t="s">
        <v>27</v>
      </c>
      <c r="B82" s="16">
        <v>0</v>
      </c>
      <c r="C82" s="475" t="s">
        <v>28</v>
      </c>
      <c r="D82" s="476"/>
      <c r="E82" s="476"/>
      <c r="F82" s="476"/>
      <c r="G82" s="477"/>
      <c r="I82" s="17"/>
      <c r="J82" s="17"/>
      <c r="K82" s="17"/>
      <c r="L82" s="17"/>
    </row>
    <row r="83" spans="1:12" s="2" customFormat="1" ht="19.5" customHeight="1" x14ac:dyDescent="0.3">
      <c r="A83" s="14" t="s">
        <v>29</v>
      </c>
      <c r="B83" s="18">
        <f>B81-B82</f>
        <v>100.4</v>
      </c>
      <c r="C83" s="19"/>
      <c r="D83" s="19"/>
      <c r="E83" s="19"/>
      <c r="F83" s="19"/>
      <c r="G83" s="20"/>
      <c r="I83" s="17"/>
      <c r="J83" s="17"/>
      <c r="K83" s="17"/>
      <c r="L83" s="17"/>
    </row>
    <row r="84" spans="1:12" s="2" customFormat="1" ht="27" customHeight="1" x14ac:dyDescent="0.4">
      <c r="A84" s="14" t="s">
        <v>30</v>
      </c>
      <c r="B84" s="21">
        <v>1</v>
      </c>
      <c r="C84" s="478" t="s">
        <v>89</v>
      </c>
      <c r="D84" s="479"/>
      <c r="E84" s="479"/>
      <c r="F84" s="479"/>
      <c r="G84" s="479"/>
      <c r="H84" s="480"/>
      <c r="I84" s="17"/>
      <c r="J84" s="17"/>
      <c r="K84" s="17"/>
      <c r="L84" s="17"/>
    </row>
    <row r="85" spans="1:12" s="2" customFormat="1" ht="27" customHeight="1" x14ac:dyDescent="0.4">
      <c r="A85" s="14" t="s">
        <v>32</v>
      </c>
      <c r="B85" s="21">
        <v>1</v>
      </c>
      <c r="C85" s="478" t="s">
        <v>90</v>
      </c>
      <c r="D85" s="479"/>
      <c r="E85" s="479"/>
      <c r="F85" s="479"/>
      <c r="G85" s="479"/>
      <c r="H85" s="480"/>
      <c r="I85" s="17"/>
      <c r="J85" s="17"/>
      <c r="K85" s="17"/>
      <c r="L85" s="17"/>
    </row>
    <row r="86" spans="1:12" s="2" customFormat="1" ht="18.75" x14ac:dyDescent="0.3">
      <c r="A86" s="14"/>
      <c r="B86" s="24"/>
      <c r="C86" s="25"/>
      <c r="D86" s="25"/>
      <c r="E86" s="25"/>
      <c r="F86" s="25"/>
      <c r="G86" s="25"/>
      <c r="H86" s="25"/>
      <c r="I86" s="17"/>
      <c r="J86" s="17"/>
      <c r="K86" s="17"/>
      <c r="L86" s="17"/>
    </row>
    <row r="87" spans="1:12" s="2" customFormat="1" ht="18.75" x14ac:dyDescent="0.3">
      <c r="A87" s="14" t="s">
        <v>34</v>
      </c>
      <c r="B87" s="26">
        <f>B84/B85</f>
        <v>1</v>
      </c>
      <c r="C87" s="4" t="s">
        <v>35</v>
      </c>
      <c r="D87" s="4"/>
      <c r="E87" s="4"/>
      <c r="F87" s="4"/>
      <c r="G87" s="4"/>
      <c r="I87" s="17"/>
      <c r="J87" s="17"/>
      <c r="K87" s="17"/>
      <c r="L87" s="17"/>
    </row>
    <row r="88" spans="1:12" ht="19.5" customHeight="1" x14ac:dyDescent="0.3">
      <c r="A88" s="12"/>
      <c r="B88" s="12"/>
    </row>
    <row r="89" spans="1:12" ht="27" customHeight="1" x14ac:dyDescent="0.4">
      <c r="A89" s="27" t="s">
        <v>36</v>
      </c>
      <c r="B89" s="28">
        <v>50</v>
      </c>
      <c r="D89" s="114" t="s">
        <v>37</v>
      </c>
      <c r="E89" s="115"/>
      <c r="F89" s="481" t="s">
        <v>38</v>
      </c>
      <c r="G89" s="483"/>
    </row>
    <row r="90" spans="1:12" ht="27" customHeight="1" x14ac:dyDescent="0.4">
      <c r="A90" s="29" t="s">
        <v>39</v>
      </c>
      <c r="B90" s="30">
        <v>15</v>
      </c>
      <c r="C90" s="116" t="s">
        <v>40</v>
      </c>
      <c r="D90" s="32" t="s">
        <v>41</v>
      </c>
      <c r="E90" s="33" t="s">
        <v>42</v>
      </c>
      <c r="F90" s="32" t="s">
        <v>41</v>
      </c>
      <c r="G90" s="117" t="s">
        <v>42</v>
      </c>
      <c r="I90" s="35" t="s">
        <v>43</v>
      </c>
    </row>
    <row r="91" spans="1:12" ht="26.25" customHeight="1" x14ac:dyDescent="0.4">
      <c r="A91" s="29" t="s">
        <v>44</v>
      </c>
      <c r="B91" s="30">
        <v>25</v>
      </c>
      <c r="C91" s="118">
        <v>1</v>
      </c>
      <c r="D91" s="37">
        <v>189349697</v>
      </c>
      <c r="E91" s="38">
        <f>IF(ISBLANK(D91),"-",$D$101/$D$98*D91)</f>
        <v>254432188.94966787</v>
      </c>
      <c r="F91" s="37">
        <v>184865269</v>
      </c>
      <c r="G91" s="39">
        <f>IF(ISBLANK(F91),"-",$D$101/$F$98*F91)</f>
        <v>262965943.99323586</v>
      </c>
      <c r="I91" s="40"/>
    </row>
    <row r="92" spans="1:12" ht="26.25" customHeight="1" x14ac:dyDescent="0.4">
      <c r="A92" s="29" t="s">
        <v>45</v>
      </c>
      <c r="B92" s="30">
        <v>1</v>
      </c>
      <c r="C92" s="102">
        <v>2</v>
      </c>
      <c r="D92" s="42">
        <v>189138009</v>
      </c>
      <c r="E92" s="43">
        <f>IF(ISBLANK(D92),"-",$D$101/$D$98*D92)</f>
        <v>254147740.42892703</v>
      </c>
      <c r="F92" s="42">
        <v>185212020</v>
      </c>
      <c r="G92" s="44">
        <f>IF(ISBLANK(F92),"-",$D$101/$F$98*F92)</f>
        <v>263459188.09765226</v>
      </c>
      <c r="I92" s="485">
        <f>ABS((F96/D96*D95)-F95)/D95</f>
        <v>3.3189785171838654E-2</v>
      </c>
    </row>
    <row r="93" spans="1:12" ht="26.25" customHeight="1" x14ac:dyDescent="0.4">
      <c r="A93" s="29" t="s">
        <v>46</v>
      </c>
      <c r="B93" s="30">
        <v>1</v>
      </c>
      <c r="C93" s="102">
        <v>3</v>
      </c>
      <c r="D93" s="42">
        <v>189043478</v>
      </c>
      <c r="E93" s="43">
        <f>IF(ISBLANK(D93),"-",$D$101/$D$98*D93)</f>
        <v>254020717.62596157</v>
      </c>
      <c r="F93" s="42">
        <v>184867814</v>
      </c>
      <c r="G93" s="44">
        <f>IF(ISBLANK(F93),"-",$D$101/$F$98*F93)</f>
        <v>262969564.18826267</v>
      </c>
      <c r="I93" s="485"/>
    </row>
    <row r="94" spans="1:12" ht="27" customHeight="1" x14ac:dyDescent="0.4">
      <c r="A94" s="29" t="s">
        <v>47</v>
      </c>
      <c r="B94" s="30">
        <v>1</v>
      </c>
      <c r="C94" s="119">
        <v>4</v>
      </c>
      <c r="D94" s="47"/>
      <c r="E94" s="48" t="str">
        <f>IF(ISBLANK(D94),"-",$D$101/$D$98*D94)</f>
        <v>-</v>
      </c>
      <c r="F94" s="120"/>
      <c r="G94" s="49" t="str">
        <f>IF(ISBLANK(F94),"-",$D$101/$F$98*F94)</f>
        <v>-</v>
      </c>
      <c r="I94" s="50"/>
    </row>
    <row r="95" spans="1:12" ht="27" customHeight="1" x14ac:dyDescent="0.4">
      <c r="A95" s="29" t="s">
        <v>48</v>
      </c>
      <c r="B95" s="30">
        <v>1</v>
      </c>
      <c r="C95" s="121" t="s">
        <v>49</v>
      </c>
      <c r="D95" s="122">
        <f>AVERAGE(D91:D94)</f>
        <v>189177061.33333334</v>
      </c>
      <c r="E95" s="53">
        <f>AVERAGE(E91:E94)</f>
        <v>254200215.66818547</v>
      </c>
      <c r="F95" s="123">
        <f>AVERAGE(F91:F94)</f>
        <v>184981701</v>
      </c>
      <c r="G95" s="124">
        <f>AVERAGE(G91:G94)</f>
        <v>263131565.42638361</v>
      </c>
    </row>
    <row r="96" spans="1:12" ht="26.25" customHeight="1" x14ac:dyDescent="0.4">
      <c r="A96" s="29" t="s">
        <v>50</v>
      </c>
      <c r="B96" s="15">
        <v>1</v>
      </c>
      <c r="C96" s="125" t="s">
        <v>91</v>
      </c>
      <c r="D96" s="126">
        <v>20.59</v>
      </c>
      <c r="E96" s="45"/>
      <c r="F96" s="57">
        <v>19.45</v>
      </c>
    </row>
    <row r="97" spans="1:10" ht="26.25" customHeight="1" x14ac:dyDescent="0.4">
      <c r="A97" s="29" t="s">
        <v>52</v>
      </c>
      <c r="B97" s="15">
        <v>1</v>
      </c>
      <c r="C97" s="127" t="s">
        <v>92</v>
      </c>
      <c r="D97" s="128">
        <f>D96*$B$87</f>
        <v>20.59</v>
      </c>
      <c r="E97" s="60"/>
      <c r="F97" s="59">
        <f>F96*$B$87</f>
        <v>19.45</v>
      </c>
    </row>
    <row r="98" spans="1:10" ht="19.5" customHeight="1" x14ac:dyDescent="0.3">
      <c r="A98" s="29" t="s">
        <v>54</v>
      </c>
      <c r="B98" s="129">
        <f>(B97/B96)*(B95/B94)*(B93/B92)*(B91/B90)*B89</f>
        <v>83.333333333333343</v>
      </c>
      <c r="C98" s="127" t="s">
        <v>93</v>
      </c>
      <c r="D98" s="130">
        <f>D97*$B$83/100</f>
        <v>20.672359999999998</v>
      </c>
      <c r="E98" s="63"/>
      <c r="F98" s="62">
        <f>F97*$B$83/100</f>
        <v>19.527799999999999</v>
      </c>
    </row>
    <row r="99" spans="1:10" ht="19.5" customHeight="1" x14ac:dyDescent="0.3">
      <c r="A99" s="486" t="s">
        <v>56</v>
      </c>
      <c r="B99" s="500"/>
      <c r="C99" s="127" t="s">
        <v>94</v>
      </c>
      <c r="D99" s="131">
        <f>D98/$B$98</f>
        <v>0.24806831999999995</v>
      </c>
      <c r="E99" s="63"/>
      <c r="F99" s="66">
        <f>F98/$B$98</f>
        <v>0.23433359999999998</v>
      </c>
      <c r="G99" s="132"/>
      <c r="H99" s="55"/>
    </row>
    <row r="100" spans="1:10" ht="19.5" customHeight="1" x14ac:dyDescent="0.3">
      <c r="A100" s="488"/>
      <c r="B100" s="501"/>
      <c r="C100" s="127" t="s">
        <v>58</v>
      </c>
      <c r="D100" s="133">
        <f>$B$56/$B$116</f>
        <v>0.33333333333333331</v>
      </c>
      <c r="F100" s="71"/>
      <c r="G100" s="134"/>
      <c r="H100" s="55"/>
    </row>
    <row r="101" spans="1:10" ht="18.75" x14ac:dyDescent="0.3">
      <c r="C101" s="127" t="s">
        <v>59</v>
      </c>
      <c r="D101" s="128">
        <f>D100*$B$98</f>
        <v>27.777777777777779</v>
      </c>
      <c r="F101" s="71"/>
      <c r="G101" s="132"/>
      <c r="H101" s="55"/>
    </row>
    <row r="102" spans="1:10" ht="19.5" customHeight="1" x14ac:dyDescent="0.3">
      <c r="C102" s="135" t="s">
        <v>60</v>
      </c>
      <c r="D102" s="136">
        <f>D101/B34</f>
        <v>27.777777777777779</v>
      </c>
      <c r="F102" s="75"/>
      <c r="G102" s="132"/>
      <c r="H102" s="55"/>
      <c r="J102" s="137"/>
    </row>
    <row r="103" spans="1:10" ht="18.75" x14ac:dyDescent="0.3">
      <c r="C103" s="138" t="s">
        <v>95</v>
      </c>
      <c r="D103" s="139">
        <f>AVERAGE(E91:E94,G91:G94)</f>
        <v>258665890.54728451</v>
      </c>
      <c r="F103" s="75"/>
      <c r="G103" s="140"/>
      <c r="H103" s="55"/>
      <c r="J103" s="141"/>
    </row>
    <row r="104" spans="1:10" ht="18.75" x14ac:dyDescent="0.3">
      <c r="C104" s="105" t="s">
        <v>62</v>
      </c>
      <c r="D104" s="142">
        <f>STDEV(E91:E94,G91:G94)/D103</f>
        <v>1.8931778679156883E-2</v>
      </c>
      <c r="F104" s="75"/>
      <c r="G104" s="132"/>
      <c r="H104" s="55"/>
      <c r="J104" s="141"/>
    </row>
    <row r="105" spans="1:10" ht="19.5" customHeight="1" x14ac:dyDescent="0.3">
      <c r="C105" s="107" t="s">
        <v>3</v>
      </c>
      <c r="D105" s="143">
        <f>COUNT(E91:E94,G91:G94)</f>
        <v>6</v>
      </c>
      <c r="F105" s="75"/>
      <c r="G105" s="132"/>
      <c r="H105" s="55"/>
      <c r="J105" s="141"/>
    </row>
    <row r="106" spans="1:10" ht="19.5" customHeight="1" x14ac:dyDescent="0.3">
      <c r="A106" s="79"/>
      <c r="B106" s="79"/>
      <c r="C106" s="79"/>
      <c r="D106" s="79"/>
      <c r="E106" s="79"/>
    </row>
    <row r="107" spans="1:10" ht="26.25" customHeight="1" x14ac:dyDescent="0.4">
      <c r="A107" s="27" t="s">
        <v>96</v>
      </c>
      <c r="B107" s="28">
        <v>900</v>
      </c>
      <c r="C107" s="144" t="s">
        <v>97</v>
      </c>
      <c r="D107" s="145" t="s">
        <v>41</v>
      </c>
      <c r="E107" s="146" t="s">
        <v>98</v>
      </c>
      <c r="F107" s="147" t="s">
        <v>99</v>
      </c>
    </row>
    <row r="108" spans="1:10" ht="26.25" customHeight="1" x14ac:dyDescent="0.4">
      <c r="A108" s="29" t="s">
        <v>100</v>
      </c>
      <c r="B108" s="30">
        <v>1</v>
      </c>
      <c r="C108" s="148">
        <v>1</v>
      </c>
      <c r="D108" s="149">
        <v>227477289</v>
      </c>
      <c r="E108" s="180">
        <f t="shared" ref="E108:E113" si="1">IF(ISBLANK(D108),"-",D108/$D$103*$D$100*$B$116)</f>
        <v>263.82754431058254</v>
      </c>
      <c r="F108" s="150">
        <f t="shared" ref="F108:F113" si="2">IF(ISBLANK(D108), "-", E108/$B$56)</f>
        <v>0.8794251477019418</v>
      </c>
    </row>
    <row r="109" spans="1:10" ht="26.25" customHeight="1" x14ac:dyDescent="0.4">
      <c r="A109" s="29" t="s">
        <v>73</v>
      </c>
      <c r="B109" s="30">
        <v>1</v>
      </c>
      <c r="C109" s="148">
        <v>2</v>
      </c>
      <c r="D109" s="149">
        <v>232141660</v>
      </c>
      <c r="E109" s="181">
        <f t="shared" si="1"/>
        <v>269.23726917627448</v>
      </c>
      <c r="F109" s="151">
        <f t="shared" si="2"/>
        <v>0.89745756392091491</v>
      </c>
    </row>
    <row r="110" spans="1:10" ht="26.25" customHeight="1" x14ac:dyDescent="0.4">
      <c r="A110" s="29" t="s">
        <v>74</v>
      </c>
      <c r="B110" s="30">
        <v>1</v>
      </c>
      <c r="C110" s="148">
        <v>3</v>
      </c>
      <c r="D110" s="149">
        <v>230333664</v>
      </c>
      <c r="E110" s="181">
        <f t="shared" si="1"/>
        <v>267.14036030726049</v>
      </c>
      <c r="F110" s="151">
        <f t="shared" si="2"/>
        <v>0.89046786769086828</v>
      </c>
    </row>
    <row r="111" spans="1:10" ht="26.25" customHeight="1" x14ac:dyDescent="0.4">
      <c r="A111" s="29" t="s">
        <v>75</v>
      </c>
      <c r="B111" s="30">
        <v>1</v>
      </c>
      <c r="C111" s="148">
        <v>4</v>
      </c>
      <c r="D111" s="149">
        <v>235304870</v>
      </c>
      <c r="E111" s="181">
        <f t="shared" si="1"/>
        <v>272.90595157576746</v>
      </c>
      <c r="F111" s="151">
        <f t="shared" si="2"/>
        <v>0.90968650525255823</v>
      </c>
    </row>
    <row r="112" spans="1:10" ht="26.25" customHeight="1" x14ac:dyDescent="0.4">
      <c r="A112" s="29" t="s">
        <v>76</v>
      </c>
      <c r="B112" s="30">
        <v>1</v>
      </c>
      <c r="C112" s="148">
        <v>5</v>
      </c>
      <c r="D112" s="149">
        <v>234233961</v>
      </c>
      <c r="E112" s="181">
        <f t="shared" si="1"/>
        <v>271.66391421506154</v>
      </c>
      <c r="F112" s="151">
        <f t="shared" si="2"/>
        <v>0.90554638071687177</v>
      </c>
    </row>
    <row r="113" spans="1:10" ht="26.25" customHeight="1" x14ac:dyDescent="0.4">
      <c r="A113" s="29" t="s">
        <v>78</v>
      </c>
      <c r="B113" s="30">
        <v>1</v>
      </c>
      <c r="C113" s="152">
        <v>6</v>
      </c>
      <c r="D113" s="153">
        <v>237391564</v>
      </c>
      <c r="E113" s="182">
        <f t="shared" si="1"/>
        <v>275.32609363112499</v>
      </c>
      <c r="F113" s="154">
        <f t="shared" si="2"/>
        <v>0.91775364543708327</v>
      </c>
    </row>
    <row r="114" spans="1:10" ht="26.25" customHeight="1" x14ac:dyDescent="0.4">
      <c r="A114" s="29" t="s">
        <v>79</v>
      </c>
      <c r="B114" s="30">
        <v>1</v>
      </c>
      <c r="C114" s="148"/>
      <c r="D114" s="102"/>
      <c r="E114" s="3"/>
      <c r="F114" s="155"/>
    </row>
    <row r="115" spans="1:10" ht="26.25" customHeight="1" x14ac:dyDescent="0.4">
      <c r="A115" s="29" t="s">
        <v>80</v>
      </c>
      <c r="B115" s="30">
        <v>1</v>
      </c>
      <c r="C115" s="148"/>
      <c r="D115" s="156" t="s">
        <v>49</v>
      </c>
      <c r="E115" s="184">
        <f>AVERAGE(E108:E113)</f>
        <v>270.01685553601192</v>
      </c>
      <c r="F115" s="157">
        <f>AVERAGE(F108:F113)</f>
        <v>0.90005618512003982</v>
      </c>
    </row>
    <row r="116" spans="1:10" ht="27" customHeight="1" x14ac:dyDescent="0.4">
      <c r="A116" s="29" t="s">
        <v>81</v>
      </c>
      <c r="B116" s="61">
        <f>(B115/B114)*(B113/B112)*(B111/B110)*(B109/B108)*B107</f>
        <v>900</v>
      </c>
      <c r="C116" s="158"/>
      <c r="D116" s="121" t="s">
        <v>62</v>
      </c>
      <c r="E116" s="159">
        <f>STDEV(E108:E113)/E115</f>
        <v>1.5398363560648498E-2</v>
      </c>
      <c r="F116" s="159">
        <f>STDEV(F108:F113)/F115</f>
        <v>1.5398363560648493E-2</v>
      </c>
      <c r="I116" s="3"/>
    </row>
    <row r="117" spans="1:10" ht="27" customHeight="1" x14ac:dyDescent="0.4">
      <c r="A117" s="486" t="s">
        <v>56</v>
      </c>
      <c r="B117" s="487"/>
      <c r="C117" s="160"/>
      <c r="D117" s="161" t="s">
        <v>3</v>
      </c>
      <c r="E117" s="162">
        <f>COUNT(E108:E113)</f>
        <v>6</v>
      </c>
      <c r="F117" s="162">
        <f>COUNT(F108:F113)</f>
        <v>6</v>
      </c>
      <c r="I117" s="3"/>
      <c r="J117" s="141"/>
    </row>
    <row r="118" spans="1:10" ht="19.5" customHeight="1" x14ac:dyDescent="0.3">
      <c r="A118" s="488"/>
      <c r="B118" s="489"/>
      <c r="C118" s="3"/>
      <c r="D118" s="3"/>
      <c r="E118" s="3"/>
      <c r="F118" s="102"/>
      <c r="G118" s="3"/>
      <c r="H118" s="3"/>
      <c r="I118" s="3"/>
    </row>
    <row r="119" spans="1:10" ht="18.75" x14ac:dyDescent="0.3">
      <c r="A119" s="171"/>
      <c r="B119" s="25"/>
      <c r="C119" s="3"/>
      <c r="D119" s="3"/>
      <c r="E119" s="3"/>
      <c r="F119" s="102"/>
      <c r="G119" s="3"/>
      <c r="H119" s="3"/>
      <c r="I119" s="3"/>
    </row>
    <row r="120" spans="1:10" ht="26.25" customHeight="1" x14ac:dyDescent="0.4">
      <c r="A120" s="13" t="s">
        <v>84</v>
      </c>
      <c r="B120" s="109" t="s">
        <v>101</v>
      </c>
      <c r="C120" s="498" t="str">
        <f>B20</f>
        <v xml:space="preserve">Lamivudine </v>
      </c>
      <c r="D120" s="498"/>
      <c r="E120" s="110" t="s">
        <v>102</v>
      </c>
      <c r="F120" s="110"/>
      <c r="G120" s="111">
        <f>F115</f>
        <v>0.90005618512003982</v>
      </c>
      <c r="H120" s="3"/>
      <c r="I120" s="3"/>
    </row>
    <row r="121" spans="1:10" ht="19.5" customHeight="1" x14ac:dyDescent="0.3">
      <c r="A121" s="163"/>
      <c r="B121" s="163"/>
      <c r="C121" s="164"/>
      <c r="D121" s="164"/>
      <c r="E121" s="164"/>
      <c r="F121" s="164"/>
      <c r="G121" s="164"/>
      <c r="H121" s="164"/>
    </row>
    <row r="122" spans="1:10" ht="18.75" x14ac:dyDescent="0.3">
      <c r="B122" s="499" t="s">
        <v>4</v>
      </c>
      <c r="C122" s="499"/>
      <c r="E122" s="116" t="s">
        <v>5</v>
      </c>
      <c r="F122" s="165"/>
      <c r="G122" s="499" t="s">
        <v>6</v>
      </c>
      <c r="H122" s="499"/>
    </row>
    <row r="123" spans="1:10" ht="69.95" customHeight="1" x14ac:dyDescent="0.3">
      <c r="A123" s="166" t="s">
        <v>7</v>
      </c>
      <c r="B123" s="167"/>
      <c r="C123" s="167"/>
      <c r="E123" s="167"/>
      <c r="F123" s="3"/>
      <c r="G123" s="168"/>
      <c r="H123" s="168"/>
    </row>
    <row r="124" spans="1:10" ht="69.95" customHeight="1" x14ac:dyDescent="0.3">
      <c r="A124" s="166" t="s">
        <v>8</v>
      </c>
      <c r="B124" s="169"/>
      <c r="C124" s="169"/>
      <c r="E124" s="169"/>
      <c r="F124" s="3"/>
      <c r="G124" s="170"/>
      <c r="H124" s="170"/>
    </row>
    <row r="125" spans="1:10" ht="18.75" x14ac:dyDescent="0.3">
      <c r="A125" s="101"/>
      <c r="B125" s="101"/>
      <c r="C125" s="102"/>
      <c r="D125" s="102"/>
      <c r="E125" s="102"/>
      <c r="F125" s="106"/>
      <c r="G125" s="102"/>
      <c r="H125" s="102"/>
      <c r="I125" s="3"/>
    </row>
    <row r="126" spans="1:10" ht="18.75" x14ac:dyDescent="0.3">
      <c r="A126" s="101"/>
      <c r="B126" s="101"/>
      <c r="C126" s="102"/>
      <c r="D126" s="102"/>
      <c r="E126" s="102"/>
      <c r="F126" s="106"/>
      <c r="G126" s="102"/>
      <c r="H126" s="102"/>
      <c r="I126" s="3"/>
    </row>
    <row r="127" spans="1:10" ht="18.75" x14ac:dyDescent="0.3">
      <c r="A127" s="101"/>
      <c r="B127" s="101"/>
      <c r="C127" s="102"/>
      <c r="D127" s="102"/>
      <c r="E127" s="102"/>
      <c r="F127" s="106"/>
      <c r="G127" s="102"/>
      <c r="H127" s="102"/>
      <c r="I127" s="3"/>
    </row>
    <row r="128" spans="1:10" ht="18.75" x14ac:dyDescent="0.3">
      <c r="A128" s="101"/>
      <c r="B128" s="101"/>
      <c r="C128" s="102"/>
      <c r="D128" s="102"/>
      <c r="E128" s="102"/>
      <c r="F128" s="106"/>
      <c r="G128" s="102"/>
      <c r="H128" s="102"/>
      <c r="I128" s="3"/>
    </row>
    <row r="129" spans="1:9" ht="18.75" x14ac:dyDescent="0.3">
      <c r="A129" s="101"/>
      <c r="B129" s="101"/>
      <c r="C129" s="102"/>
      <c r="D129" s="102"/>
      <c r="E129" s="102"/>
      <c r="F129" s="106"/>
      <c r="G129" s="102"/>
      <c r="H129" s="102"/>
      <c r="I129" s="3"/>
    </row>
    <row r="130" spans="1:9" ht="18.75" x14ac:dyDescent="0.3">
      <c r="A130" s="101"/>
      <c r="B130" s="101"/>
      <c r="C130" s="102"/>
      <c r="D130" s="102"/>
      <c r="E130" s="102"/>
      <c r="F130" s="106"/>
      <c r="G130" s="102"/>
      <c r="H130" s="102"/>
      <c r="I130" s="3"/>
    </row>
    <row r="131" spans="1:9" ht="18.75" x14ac:dyDescent="0.3">
      <c r="A131" s="101"/>
      <c r="B131" s="101"/>
      <c r="C131" s="102"/>
      <c r="D131" s="102"/>
      <c r="E131" s="102"/>
      <c r="F131" s="106"/>
      <c r="G131" s="102"/>
      <c r="H131" s="102"/>
      <c r="I131" s="3"/>
    </row>
    <row r="132" spans="1:9" ht="18.75" x14ac:dyDescent="0.3">
      <c r="A132" s="101"/>
      <c r="B132" s="101"/>
      <c r="C132" s="102"/>
      <c r="D132" s="102"/>
      <c r="E132" s="102"/>
      <c r="F132" s="106"/>
      <c r="G132" s="102"/>
      <c r="H132" s="102"/>
      <c r="I132" s="3"/>
    </row>
    <row r="133" spans="1:9" ht="18.75" x14ac:dyDescent="0.3">
      <c r="A133" s="101"/>
      <c r="B133" s="101"/>
      <c r="C133" s="102"/>
      <c r="D133" s="102"/>
      <c r="E133" s="102"/>
      <c r="F133" s="106"/>
      <c r="G133" s="102"/>
      <c r="H133" s="102"/>
      <c r="I133" s="3"/>
    </row>
    <row r="250" spans="1:1" x14ac:dyDescent="0.25">
      <c r="A250" s="1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B79:C79"/>
    <mergeCell ref="B80:C80"/>
    <mergeCell ref="I39:I40"/>
    <mergeCell ref="A46:B47"/>
    <mergeCell ref="C60:C63"/>
    <mergeCell ref="D60:D63"/>
    <mergeCell ref="C64:C67"/>
    <mergeCell ref="D64:D67"/>
    <mergeCell ref="B27:C27"/>
    <mergeCell ref="C29:G29"/>
    <mergeCell ref="C31:H31"/>
    <mergeCell ref="C32:H32"/>
    <mergeCell ref="D36:E36"/>
    <mergeCell ref="F36:G36"/>
    <mergeCell ref="B26:C26"/>
    <mergeCell ref="A16:H16"/>
    <mergeCell ref="A17:H17"/>
    <mergeCell ref="B18:C18"/>
    <mergeCell ref="B20:C20"/>
    <mergeCell ref="B21:H21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G73">
    <cfRule type="cellIs" dxfId="15" priority="3" operator="greaterThan">
      <formula>0.02</formula>
    </cfRule>
  </conditionalFormatting>
  <conditionalFormatting sqref="H73">
    <cfRule type="cellIs" dxfId="14" priority="4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ageMargins left="0.7" right="0.7" top="0.75" bottom="0.75" header="0.3" footer="0.3"/>
  <pageSetup scale="24" orientation="portrait" r:id="rId1"/>
  <headerFooter>
    <oddHeader>&amp;LVer 3</oddHeader>
    <oddFooter>&amp;LNQCL/ADDO/014&amp;CPage &amp;P of &amp;N&amp;R&amp;D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BreakPreview" topLeftCell="A97" zoomScale="60" zoomScaleNormal="40" zoomScalePageLayoutView="50" workbookViewId="0">
      <selection activeCell="D113" sqref="D113"/>
    </sheetView>
  </sheetViews>
  <sheetFormatPr defaultColWidth="9.140625" defaultRowHeight="13.5" x14ac:dyDescent="0.25"/>
  <cols>
    <col min="1" max="1" width="55.42578125" style="1" customWidth="1"/>
    <col min="2" max="2" width="33.7109375" style="1" customWidth="1"/>
    <col min="3" max="3" width="42.28515625" style="1" customWidth="1"/>
    <col min="4" max="4" width="30.5703125" style="1" customWidth="1"/>
    <col min="5" max="5" width="39.85546875" style="1" customWidth="1"/>
    <col min="6" max="6" width="30.7109375" style="1" customWidth="1"/>
    <col min="7" max="7" width="39.85546875" style="1" customWidth="1"/>
    <col min="8" max="8" width="30" style="1" customWidth="1"/>
    <col min="9" max="9" width="30.28515625" style="1" hidden="1" customWidth="1"/>
    <col min="10" max="10" width="30.42578125" style="1" customWidth="1"/>
    <col min="11" max="11" width="21.28515625" style="1" customWidth="1"/>
    <col min="12" max="12" width="9.140625" style="1"/>
  </cols>
  <sheetData>
    <row r="1" spans="1:9" ht="18.75" customHeight="1" x14ac:dyDescent="0.25">
      <c r="A1" s="496" t="s">
        <v>23</v>
      </c>
      <c r="B1" s="496"/>
      <c r="C1" s="496"/>
      <c r="D1" s="496"/>
      <c r="E1" s="496"/>
      <c r="F1" s="496"/>
      <c r="G1" s="496"/>
      <c r="H1" s="496"/>
      <c r="I1" s="496"/>
    </row>
    <row r="2" spans="1:9" ht="18.75" customHeight="1" x14ac:dyDescent="0.25">
      <c r="A2" s="496"/>
      <c r="B2" s="496"/>
      <c r="C2" s="496"/>
      <c r="D2" s="496"/>
      <c r="E2" s="496"/>
      <c r="F2" s="496"/>
      <c r="G2" s="496"/>
      <c r="H2" s="496"/>
      <c r="I2" s="496"/>
    </row>
    <row r="3" spans="1:9" ht="18.75" customHeight="1" x14ac:dyDescent="0.25">
      <c r="A3" s="496"/>
      <c r="B3" s="496"/>
      <c r="C3" s="496"/>
      <c r="D3" s="496"/>
      <c r="E3" s="496"/>
      <c r="F3" s="496"/>
      <c r="G3" s="496"/>
      <c r="H3" s="496"/>
      <c r="I3" s="496"/>
    </row>
    <row r="4" spans="1:9" ht="18.75" customHeight="1" x14ac:dyDescent="0.25">
      <c r="A4" s="496"/>
      <c r="B4" s="496"/>
      <c r="C4" s="496"/>
      <c r="D4" s="496"/>
      <c r="E4" s="496"/>
      <c r="F4" s="496"/>
      <c r="G4" s="496"/>
      <c r="H4" s="496"/>
      <c r="I4" s="496"/>
    </row>
    <row r="5" spans="1:9" ht="18.75" customHeight="1" x14ac:dyDescent="0.25">
      <c r="A5" s="496"/>
      <c r="B5" s="496"/>
      <c r="C5" s="496"/>
      <c r="D5" s="496"/>
      <c r="E5" s="496"/>
      <c r="F5" s="496"/>
      <c r="G5" s="496"/>
      <c r="H5" s="496"/>
      <c r="I5" s="496"/>
    </row>
    <row r="6" spans="1:9" ht="18.75" customHeight="1" x14ac:dyDescent="0.25">
      <c r="A6" s="496"/>
      <c r="B6" s="496"/>
      <c r="C6" s="496"/>
      <c r="D6" s="496"/>
      <c r="E6" s="496"/>
      <c r="F6" s="496"/>
      <c r="G6" s="496"/>
      <c r="H6" s="496"/>
      <c r="I6" s="496"/>
    </row>
    <row r="7" spans="1:9" ht="18.75" customHeight="1" x14ac:dyDescent="0.25">
      <c r="A7" s="496"/>
      <c r="B7" s="496"/>
      <c r="C7" s="496"/>
      <c r="D7" s="496"/>
      <c r="E7" s="496"/>
      <c r="F7" s="496"/>
      <c r="G7" s="496"/>
      <c r="H7" s="496"/>
      <c r="I7" s="496"/>
    </row>
    <row r="8" spans="1:9" x14ac:dyDescent="0.25">
      <c r="A8" s="497" t="s">
        <v>24</v>
      </c>
      <c r="B8" s="497"/>
      <c r="C8" s="497"/>
      <c r="D8" s="497"/>
      <c r="E8" s="497"/>
      <c r="F8" s="497"/>
      <c r="G8" s="497"/>
      <c r="H8" s="497"/>
      <c r="I8" s="497"/>
    </row>
    <row r="9" spans="1:9" x14ac:dyDescent="0.25">
      <c r="A9" s="497"/>
      <c r="B9" s="497"/>
      <c r="C9" s="497"/>
      <c r="D9" s="497"/>
      <c r="E9" s="497"/>
      <c r="F9" s="497"/>
      <c r="G9" s="497"/>
      <c r="H9" s="497"/>
      <c r="I9" s="497"/>
    </row>
    <row r="10" spans="1:9" x14ac:dyDescent="0.25">
      <c r="A10" s="497"/>
      <c r="B10" s="497"/>
      <c r="C10" s="497"/>
      <c r="D10" s="497"/>
      <c r="E10" s="497"/>
      <c r="F10" s="497"/>
      <c r="G10" s="497"/>
      <c r="H10" s="497"/>
      <c r="I10" s="497"/>
    </row>
    <row r="11" spans="1:9" x14ac:dyDescent="0.25">
      <c r="A11" s="497"/>
      <c r="B11" s="497"/>
      <c r="C11" s="497"/>
      <c r="D11" s="497"/>
      <c r="E11" s="497"/>
      <c r="F11" s="497"/>
      <c r="G11" s="497"/>
      <c r="H11" s="497"/>
      <c r="I11" s="497"/>
    </row>
    <row r="12" spans="1:9" x14ac:dyDescent="0.25">
      <c r="A12" s="497"/>
      <c r="B12" s="497"/>
      <c r="C12" s="497"/>
      <c r="D12" s="497"/>
      <c r="E12" s="497"/>
      <c r="F12" s="497"/>
      <c r="G12" s="497"/>
      <c r="H12" s="497"/>
      <c r="I12" s="497"/>
    </row>
    <row r="13" spans="1:9" x14ac:dyDescent="0.25">
      <c r="A13" s="497"/>
      <c r="B13" s="497"/>
      <c r="C13" s="497"/>
      <c r="D13" s="497"/>
      <c r="E13" s="497"/>
      <c r="F13" s="497"/>
      <c r="G13" s="497"/>
      <c r="H13" s="497"/>
      <c r="I13" s="497"/>
    </row>
    <row r="14" spans="1:9" x14ac:dyDescent="0.25">
      <c r="A14" s="497"/>
      <c r="B14" s="497"/>
      <c r="C14" s="497"/>
      <c r="D14" s="497"/>
      <c r="E14" s="497"/>
      <c r="F14" s="497"/>
      <c r="G14" s="497"/>
      <c r="H14" s="497"/>
      <c r="I14" s="497"/>
    </row>
    <row r="15" spans="1:9" ht="19.5" customHeight="1" x14ac:dyDescent="0.3">
      <c r="A15" s="186"/>
    </row>
    <row r="16" spans="1:9" ht="19.5" customHeight="1" x14ac:dyDescent="0.3">
      <c r="A16" s="469" t="s">
        <v>9</v>
      </c>
      <c r="B16" s="470"/>
      <c r="C16" s="470"/>
      <c r="D16" s="470"/>
      <c r="E16" s="470"/>
      <c r="F16" s="470"/>
      <c r="G16" s="470"/>
      <c r="H16" s="471"/>
    </row>
    <row r="17" spans="1:14" ht="20.25" customHeight="1" x14ac:dyDescent="0.25">
      <c r="A17" s="472" t="s">
        <v>25</v>
      </c>
      <c r="B17" s="472"/>
      <c r="C17" s="472"/>
      <c r="D17" s="472"/>
      <c r="E17" s="472"/>
      <c r="F17" s="472"/>
      <c r="G17" s="472"/>
      <c r="H17" s="472"/>
    </row>
    <row r="18" spans="1:14" ht="26.25" customHeight="1" x14ac:dyDescent="0.4">
      <c r="A18" s="188" t="s">
        <v>11</v>
      </c>
      <c r="B18" s="468" t="s">
        <v>103</v>
      </c>
      <c r="C18" s="468"/>
      <c r="D18" s="355"/>
      <c r="E18" s="189"/>
      <c r="F18" s="190"/>
      <c r="G18" s="190"/>
      <c r="H18" s="190"/>
    </row>
    <row r="19" spans="1:14" ht="26.25" customHeight="1" x14ac:dyDescent="0.4">
      <c r="A19" s="188" t="s">
        <v>12</v>
      </c>
      <c r="B19" s="191" t="s">
        <v>107</v>
      </c>
      <c r="C19" s="368">
        <v>29</v>
      </c>
      <c r="D19" s="190"/>
      <c r="E19" s="190"/>
      <c r="F19" s="190"/>
      <c r="G19" s="190"/>
      <c r="H19" s="190"/>
    </row>
    <row r="20" spans="1:14" ht="26.25" customHeight="1" x14ac:dyDescent="0.4">
      <c r="A20" s="188" t="s">
        <v>13</v>
      </c>
      <c r="B20" s="473" t="s">
        <v>108</v>
      </c>
      <c r="C20" s="473"/>
      <c r="D20" s="190"/>
      <c r="E20" s="190"/>
      <c r="F20" s="190"/>
      <c r="G20" s="190"/>
      <c r="H20" s="190"/>
    </row>
    <row r="21" spans="1:14" ht="26.25" customHeight="1" x14ac:dyDescent="0.4">
      <c r="A21" s="188" t="s">
        <v>14</v>
      </c>
      <c r="B21" s="473" t="s">
        <v>110</v>
      </c>
      <c r="C21" s="473"/>
      <c r="D21" s="473"/>
      <c r="E21" s="473"/>
      <c r="F21" s="473"/>
      <c r="G21" s="473"/>
      <c r="H21" s="473"/>
      <c r="I21" s="192"/>
    </row>
    <row r="22" spans="1:14" ht="26.25" customHeight="1" x14ac:dyDescent="0.4">
      <c r="A22" s="188" t="s">
        <v>15</v>
      </c>
      <c r="B22" s="193">
        <v>42527</v>
      </c>
      <c r="C22" s="190"/>
      <c r="D22" s="190"/>
      <c r="E22" s="190"/>
      <c r="F22" s="190"/>
      <c r="G22" s="190"/>
      <c r="H22" s="190"/>
    </row>
    <row r="23" spans="1:14" ht="26.25" customHeight="1" x14ac:dyDescent="0.4">
      <c r="A23" s="188" t="s">
        <v>16</v>
      </c>
      <c r="B23" s="193">
        <v>42528</v>
      </c>
      <c r="C23" s="190"/>
      <c r="D23" s="190"/>
      <c r="E23" s="190"/>
      <c r="F23" s="190"/>
      <c r="G23" s="190"/>
      <c r="H23" s="190"/>
    </row>
    <row r="24" spans="1:14" ht="18.75" x14ac:dyDescent="0.3">
      <c r="A24" s="188"/>
      <c r="B24" s="194"/>
    </row>
    <row r="25" spans="1:14" ht="18.75" x14ac:dyDescent="0.3">
      <c r="A25" s="195" t="s">
        <v>0</v>
      </c>
      <c r="B25" s="194"/>
    </row>
    <row r="26" spans="1:14" ht="26.25" customHeight="1" x14ac:dyDescent="0.4">
      <c r="A26" s="196" t="s">
        <v>1</v>
      </c>
      <c r="B26" s="468" t="s">
        <v>108</v>
      </c>
      <c r="C26" s="468"/>
    </row>
    <row r="27" spans="1:14" ht="26.25" customHeight="1" x14ac:dyDescent="0.4">
      <c r="A27" s="197" t="s">
        <v>26</v>
      </c>
      <c r="B27" s="474" t="s">
        <v>109</v>
      </c>
      <c r="C27" s="474"/>
    </row>
    <row r="28" spans="1:14" ht="27" customHeight="1" x14ac:dyDescent="0.4">
      <c r="A28" s="197" t="s">
        <v>2</v>
      </c>
      <c r="B28" s="198">
        <v>98.8</v>
      </c>
    </row>
    <row r="29" spans="1:14" s="2" customFormat="1" ht="27" customHeight="1" x14ac:dyDescent="0.4">
      <c r="A29" s="197" t="s">
        <v>27</v>
      </c>
      <c r="B29" s="199">
        <v>0</v>
      </c>
      <c r="C29" s="475" t="s">
        <v>28</v>
      </c>
      <c r="D29" s="476"/>
      <c r="E29" s="476"/>
      <c r="F29" s="476"/>
      <c r="G29" s="477"/>
      <c r="I29" s="200"/>
      <c r="J29" s="200"/>
      <c r="K29" s="200"/>
      <c r="L29" s="200"/>
    </row>
    <row r="30" spans="1:14" s="2" customFormat="1" ht="19.5" customHeight="1" x14ac:dyDescent="0.3">
      <c r="A30" s="197" t="s">
        <v>29</v>
      </c>
      <c r="B30" s="201">
        <f>B28-B29</f>
        <v>98.8</v>
      </c>
      <c r="C30" s="202"/>
      <c r="D30" s="202"/>
      <c r="E30" s="202"/>
      <c r="F30" s="202"/>
      <c r="G30" s="203"/>
      <c r="I30" s="200"/>
      <c r="J30" s="200"/>
      <c r="K30" s="200"/>
      <c r="L30" s="200"/>
    </row>
    <row r="31" spans="1:14" s="2" customFormat="1" ht="27" customHeight="1" x14ac:dyDescent="0.4">
      <c r="A31" s="197" t="s">
        <v>30</v>
      </c>
      <c r="B31" s="204">
        <v>1</v>
      </c>
      <c r="C31" s="478" t="s">
        <v>31</v>
      </c>
      <c r="D31" s="479"/>
      <c r="E31" s="479"/>
      <c r="F31" s="479"/>
      <c r="G31" s="479"/>
      <c r="H31" s="480"/>
      <c r="I31" s="200"/>
      <c r="J31" s="200"/>
      <c r="K31" s="200"/>
      <c r="L31" s="200"/>
    </row>
    <row r="32" spans="1:14" s="2" customFormat="1" ht="27" customHeight="1" x14ac:dyDescent="0.4">
      <c r="A32" s="197" t="s">
        <v>32</v>
      </c>
      <c r="B32" s="204">
        <v>1</v>
      </c>
      <c r="C32" s="478" t="s">
        <v>33</v>
      </c>
      <c r="D32" s="479"/>
      <c r="E32" s="479"/>
      <c r="F32" s="479"/>
      <c r="G32" s="479"/>
      <c r="H32" s="480"/>
      <c r="I32" s="200"/>
      <c r="J32" s="200"/>
      <c r="K32" s="200"/>
      <c r="L32" s="205"/>
      <c r="M32" s="205"/>
      <c r="N32" s="206"/>
    </row>
    <row r="33" spans="1:14" s="2" customFormat="1" ht="17.25" customHeight="1" x14ac:dyDescent="0.3">
      <c r="A33" s="197"/>
      <c r="B33" s="207"/>
      <c r="C33" s="208"/>
      <c r="D33" s="208"/>
      <c r="E33" s="208"/>
      <c r="F33" s="208"/>
      <c r="G33" s="208"/>
      <c r="H33" s="208"/>
      <c r="I33" s="200"/>
      <c r="J33" s="200"/>
      <c r="K33" s="200"/>
      <c r="L33" s="205"/>
      <c r="M33" s="205"/>
      <c r="N33" s="206"/>
    </row>
    <row r="34" spans="1:14" s="2" customFormat="1" ht="18.75" x14ac:dyDescent="0.3">
      <c r="A34" s="197" t="s">
        <v>34</v>
      </c>
      <c r="B34" s="209">
        <f>B31/B32</f>
        <v>1</v>
      </c>
      <c r="C34" s="187" t="s">
        <v>35</v>
      </c>
      <c r="D34" s="187"/>
      <c r="E34" s="187"/>
      <c r="F34" s="187"/>
      <c r="G34" s="187"/>
      <c r="I34" s="200"/>
      <c r="J34" s="200"/>
      <c r="K34" s="200"/>
      <c r="L34" s="205"/>
      <c r="M34" s="205"/>
      <c r="N34" s="206"/>
    </row>
    <row r="35" spans="1:14" s="2" customFormat="1" ht="19.5" customHeight="1" x14ac:dyDescent="0.3">
      <c r="A35" s="197"/>
      <c r="B35" s="201"/>
      <c r="G35" s="187"/>
      <c r="I35" s="200"/>
      <c r="J35" s="200"/>
      <c r="K35" s="200"/>
      <c r="L35" s="205"/>
      <c r="M35" s="205"/>
      <c r="N35" s="206"/>
    </row>
    <row r="36" spans="1:14" s="2" customFormat="1" ht="27" customHeight="1" x14ac:dyDescent="0.4">
      <c r="A36" s="210" t="s">
        <v>36</v>
      </c>
      <c r="B36" s="211">
        <v>25</v>
      </c>
      <c r="C36" s="187"/>
      <c r="D36" s="481" t="s">
        <v>37</v>
      </c>
      <c r="E36" s="482"/>
      <c r="F36" s="481" t="s">
        <v>38</v>
      </c>
      <c r="G36" s="483"/>
      <c r="J36" s="200"/>
      <c r="K36" s="200"/>
      <c r="L36" s="205"/>
      <c r="M36" s="205"/>
      <c r="N36" s="206"/>
    </row>
    <row r="37" spans="1:14" s="2" customFormat="1" ht="27" customHeight="1" x14ac:dyDescent="0.4">
      <c r="A37" s="212" t="s">
        <v>39</v>
      </c>
      <c r="B37" s="213">
        <v>3</v>
      </c>
      <c r="C37" s="214" t="s">
        <v>40</v>
      </c>
      <c r="D37" s="215" t="s">
        <v>41</v>
      </c>
      <c r="E37" s="216" t="s">
        <v>42</v>
      </c>
      <c r="F37" s="215" t="s">
        <v>41</v>
      </c>
      <c r="G37" s="217" t="s">
        <v>42</v>
      </c>
      <c r="I37" s="218" t="s">
        <v>43</v>
      </c>
      <c r="J37" s="200"/>
      <c r="K37" s="200"/>
      <c r="L37" s="205"/>
      <c r="M37" s="205"/>
      <c r="N37" s="206"/>
    </row>
    <row r="38" spans="1:14" s="2" customFormat="1" ht="26.25" customHeight="1" x14ac:dyDescent="0.4">
      <c r="A38" s="212" t="s">
        <v>44</v>
      </c>
      <c r="B38" s="213">
        <v>25</v>
      </c>
      <c r="C38" s="219">
        <v>1</v>
      </c>
      <c r="D38" s="220">
        <v>57347458</v>
      </c>
      <c r="E38" s="221">
        <f>IF(ISBLANK(D38),"-",$D$48/$D$45*D38)</f>
        <v>56986319.735665575</v>
      </c>
      <c r="F38" s="220">
        <v>55969832</v>
      </c>
      <c r="G38" s="222">
        <f>IF(ISBLANK(F38),"-",$D$48/$F$45*F38)</f>
        <v>57263492.166388065</v>
      </c>
      <c r="I38" s="223"/>
      <c r="J38" s="200"/>
      <c r="K38" s="200"/>
      <c r="L38" s="205"/>
      <c r="M38" s="205"/>
      <c r="N38" s="206"/>
    </row>
    <row r="39" spans="1:14" s="2" customFormat="1" ht="26.25" customHeight="1" x14ac:dyDescent="0.4">
      <c r="A39" s="212" t="s">
        <v>45</v>
      </c>
      <c r="B39" s="213">
        <v>1</v>
      </c>
      <c r="C39" s="224">
        <v>2</v>
      </c>
      <c r="D39" s="225">
        <v>57434558</v>
      </c>
      <c r="E39" s="226">
        <f>IF(ISBLANK(D39),"-",$D$48/$D$45*D39)</f>
        <v>57072871.234582521</v>
      </c>
      <c r="F39" s="225">
        <v>56039660</v>
      </c>
      <c r="G39" s="227">
        <f>IF(ISBLANK(F39),"-",$D$48/$F$45*F39)</f>
        <v>57334934.13768065</v>
      </c>
      <c r="I39" s="485">
        <f>ABS((F43/D43*D42)-F42)/D42</f>
        <v>4.7731526070085122E-3</v>
      </c>
      <c r="J39" s="200"/>
      <c r="K39" s="200"/>
      <c r="L39" s="205"/>
      <c r="M39" s="205"/>
      <c r="N39" s="206"/>
    </row>
    <row r="40" spans="1:14" ht="26.25" customHeight="1" x14ac:dyDescent="0.4">
      <c r="A40" s="212" t="s">
        <v>46</v>
      </c>
      <c r="B40" s="213">
        <v>1</v>
      </c>
      <c r="C40" s="224">
        <v>3</v>
      </c>
      <c r="D40" s="225">
        <v>57460594</v>
      </c>
      <c r="E40" s="226">
        <f>IF(ISBLANK(D40),"-",$D$48/$D$45*D40)</f>
        <v>57098743.276210554</v>
      </c>
      <c r="F40" s="225">
        <v>56103892</v>
      </c>
      <c r="G40" s="227">
        <f>IF(ISBLANK(F40),"-",$D$48/$F$45*F40)</f>
        <v>57400650.765681811</v>
      </c>
      <c r="I40" s="485"/>
      <c r="L40" s="205"/>
      <c r="M40" s="205"/>
      <c r="N40" s="228"/>
    </row>
    <row r="41" spans="1:14" ht="27" customHeight="1" x14ac:dyDescent="0.4">
      <c r="A41" s="212" t="s">
        <v>47</v>
      </c>
      <c r="B41" s="213">
        <v>1</v>
      </c>
      <c r="C41" s="229">
        <v>4</v>
      </c>
      <c r="D41" s="230"/>
      <c r="E41" s="231" t="str">
        <f>IF(ISBLANK(D41),"-",$D$48/$D$45*D41)</f>
        <v>-</v>
      </c>
      <c r="F41" s="230"/>
      <c r="G41" s="232" t="str">
        <f>IF(ISBLANK(F41),"-",$D$48/$F$45*F41)</f>
        <v>-</v>
      </c>
      <c r="I41" s="233"/>
      <c r="L41" s="205"/>
      <c r="M41" s="205"/>
      <c r="N41" s="228"/>
    </row>
    <row r="42" spans="1:14" ht="27" customHeight="1" x14ac:dyDescent="0.4">
      <c r="A42" s="212" t="s">
        <v>48</v>
      </c>
      <c r="B42" s="213">
        <v>1</v>
      </c>
      <c r="C42" s="234" t="s">
        <v>49</v>
      </c>
      <c r="D42" s="235">
        <f>AVERAGE(D38:D41)</f>
        <v>57414203.333333336</v>
      </c>
      <c r="E42" s="236">
        <f>AVERAGE(E38:E41)</f>
        <v>57052644.748819552</v>
      </c>
      <c r="F42" s="235">
        <f>AVERAGE(F38:F41)</f>
        <v>56037794.666666664</v>
      </c>
      <c r="G42" s="237">
        <f>AVERAGE(G38:G41)</f>
        <v>57333025.689916842</v>
      </c>
      <c r="H42" s="238"/>
    </row>
    <row r="43" spans="1:14" ht="26.25" customHeight="1" x14ac:dyDescent="0.4">
      <c r="A43" s="212" t="s">
        <v>50</v>
      </c>
      <c r="B43" s="213">
        <v>1</v>
      </c>
      <c r="C43" s="239" t="s">
        <v>51</v>
      </c>
      <c r="D43" s="240">
        <v>21.22</v>
      </c>
      <c r="E43" s="228"/>
      <c r="F43" s="240">
        <v>20.61</v>
      </c>
      <c r="H43" s="238"/>
    </row>
    <row r="44" spans="1:14" ht="26.25" customHeight="1" x14ac:dyDescent="0.4">
      <c r="A44" s="212" t="s">
        <v>52</v>
      </c>
      <c r="B44" s="213">
        <v>1</v>
      </c>
      <c r="C44" s="241" t="s">
        <v>53</v>
      </c>
      <c r="D44" s="242">
        <f>D43*$B$34</f>
        <v>21.22</v>
      </c>
      <c r="E44" s="243"/>
      <c r="F44" s="242">
        <f>F43*$B$34</f>
        <v>20.61</v>
      </c>
      <c r="H44" s="238"/>
    </row>
    <row r="45" spans="1:14" ht="19.5" customHeight="1" x14ac:dyDescent="0.3">
      <c r="A45" s="212" t="s">
        <v>54</v>
      </c>
      <c r="B45" s="244">
        <f>(B44/B43)*(B42/B41)*(B40/B39)*(B38/B37)*B36</f>
        <v>208.33333333333334</v>
      </c>
      <c r="C45" s="241" t="s">
        <v>55</v>
      </c>
      <c r="D45" s="245">
        <f>D44*$B$30/100</f>
        <v>20.965359999999997</v>
      </c>
      <c r="E45" s="246"/>
      <c r="F45" s="245">
        <f>F44*$B$30/100</f>
        <v>20.362679999999997</v>
      </c>
      <c r="H45" s="238"/>
    </row>
    <row r="46" spans="1:14" ht="19.5" customHeight="1" x14ac:dyDescent="0.3">
      <c r="A46" s="486" t="s">
        <v>56</v>
      </c>
      <c r="B46" s="487"/>
      <c r="C46" s="241" t="s">
        <v>57</v>
      </c>
      <c r="D46" s="247">
        <f>D45/$B$45</f>
        <v>0.10063372799999998</v>
      </c>
      <c r="E46" s="248"/>
      <c r="F46" s="249">
        <f>F45/$B$45</f>
        <v>9.7740863999999983E-2</v>
      </c>
      <c r="H46" s="238"/>
    </row>
    <row r="47" spans="1:14" ht="27" customHeight="1" x14ac:dyDescent="0.4">
      <c r="A47" s="488"/>
      <c r="B47" s="489"/>
      <c r="C47" s="250" t="s">
        <v>58</v>
      </c>
      <c r="D47" s="251">
        <v>0.1</v>
      </c>
      <c r="E47" s="252"/>
      <c r="F47" s="248"/>
      <c r="H47" s="238"/>
    </row>
    <row r="48" spans="1:14" ht="18.75" x14ac:dyDescent="0.3">
      <c r="C48" s="253" t="s">
        <v>59</v>
      </c>
      <c r="D48" s="245">
        <f>D47*$B$45</f>
        <v>20.833333333333336</v>
      </c>
      <c r="F48" s="254"/>
      <c r="H48" s="238"/>
    </row>
    <row r="49" spans="1:12" ht="19.5" customHeight="1" x14ac:dyDescent="0.3">
      <c r="C49" s="255" t="s">
        <v>60</v>
      </c>
      <c r="D49" s="256">
        <f>D48/B34</f>
        <v>20.833333333333336</v>
      </c>
      <c r="F49" s="254"/>
      <c r="H49" s="238"/>
    </row>
    <row r="50" spans="1:12" ht="18.75" x14ac:dyDescent="0.3">
      <c r="C50" s="210" t="s">
        <v>61</v>
      </c>
      <c r="D50" s="257">
        <f>AVERAGE(E38:E41,G38:G41)</f>
        <v>57192835.21936819</v>
      </c>
      <c r="F50" s="258"/>
      <c r="H50" s="238"/>
    </row>
    <row r="51" spans="1:12" ht="18.75" x14ac:dyDescent="0.3">
      <c r="C51" s="212" t="s">
        <v>62</v>
      </c>
      <c r="D51" s="259">
        <f>STDEV(E38:E41,G38:G41)/D50</f>
        <v>2.8652000397608986E-3</v>
      </c>
      <c r="F51" s="258"/>
      <c r="H51" s="238"/>
    </row>
    <row r="52" spans="1:12" ht="19.5" customHeight="1" x14ac:dyDescent="0.3">
      <c r="C52" s="260" t="s">
        <v>3</v>
      </c>
      <c r="D52" s="261">
        <f>COUNT(E38:E41,G38:G41)</f>
        <v>6</v>
      </c>
      <c r="F52" s="258"/>
    </row>
    <row r="54" spans="1:12" ht="18.75" x14ac:dyDescent="0.3">
      <c r="A54" s="262" t="s">
        <v>0</v>
      </c>
      <c r="B54" s="263" t="s">
        <v>63</v>
      </c>
    </row>
    <row r="55" spans="1:12" ht="18.75" x14ac:dyDescent="0.3">
      <c r="A55" s="187" t="s">
        <v>64</v>
      </c>
      <c r="B55" s="264" t="str">
        <f>B21</f>
        <v xml:space="preserve"> Lamivudine 300mg and Tenofovir Disoproxil Fumarate 300 mg</v>
      </c>
    </row>
    <row r="56" spans="1:12" ht="26.25" customHeight="1" x14ac:dyDescent="0.4">
      <c r="A56" s="265" t="s">
        <v>65</v>
      </c>
      <c r="B56" s="266">
        <v>300</v>
      </c>
      <c r="C56" s="187" t="str">
        <f>B20</f>
        <v>Tenofovir Disoproxil Fumarate</v>
      </c>
      <c r="H56" s="267"/>
    </row>
    <row r="57" spans="1:12" ht="18.75" x14ac:dyDescent="0.3">
      <c r="A57" s="264" t="s">
        <v>66</v>
      </c>
      <c r="B57" s="356">
        <v>1056.694</v>
      </c>
      <c r="H57" s="267"/>
    </row>
    <row r="58" spans="1:12" ht="19.5" customHeight="1" x14ac:dyDescent="0.3">
      <c r="H58" s="267"/>
    </row>
    <row r="59" spans="1:12" s="2" customFormat="1" ht="27" customHeight="1" x14ac:dyDescent="0.4">
      <c r="A59" s="210" t="s">
        <v>67</v>
      </c>
      <c r="B59" s="211">
        <v>100</v>
      </c>
      <c r="C59" s="187"/>
      <c r="D59" s="268" t="s">
        <v>68</v>
      </c>
      <c r="E59" s="269" t="s">
        <v>40</v>
      </c>
      <c r="F59" s="269" t="s">
        <v>41</v>
      </c>
      <c r="G59" s="269" t="s">
        <v>69</v>
      </c>
      <c r="H59" s="214" t="s">
        <v>70</v>
      </c>
      <c r="L59" s="200"/>
    </row>
    <row r="60" spans="1:12" s="2" customFormat="1" ht="26.25" customHeight="1" x14ac:dyDescent="0.4">
      <c r="A60" s="212" t="s">
        <v>71</v>
      </c>
      <c r="B60" s="213">
        <v>5</v>
      </c>
      <c r="C60" s="490" t="s">
        <v>72</v>
      </c>
      <c r="D60" s="493">
        <v>178.9</v>
      </c>
      <c r="E60" s="270">
        <v>1</v>
      </c>
      <c r="F60" s="271">
        <v>53725007</v>
      </c>
      <c r="G60" s="357">
        <f>IF(ISBLANK(F60),"-",(F60/$D$50*$D$47*$B$68)*($B$57/$D$60))</f>
        <v>277.42382776741545</v>
      </c>
      <c r="H60" s="272">
        <f t="shared" ref="H60:H71" si="0">IF(ISBLANK(F60),"-",G60/$B$56)</f>
        <v>0.92474609255805151</v>
      </c>
      <c r="L60" s="200"/>
    </row>
    <row r="61" spans="1:12" s="2" customFormat="1" ht="26.25" customHeight="1" x14ac:dyDescent="0.4">
      <c r="A61" s="212" t="s">
        <v>73</v>
      </c>
      <c r="B61" s="213">
        <v>25</v>
      </c>
      <c r="C61" s="491"/>
      <c r="D61" s="494"/>
      <c r="E61" s="273">
        <v>2</v>
      </c>
      <c r="F61" s="225">
        <v>53498532</v>
      </c>
      <c r="G61" s="358">
        <f>IF(ISBLANK(F61),"-",(F61/$D$50*$D$47*$B$68)*($B$57/$D$60))</f>
        <v>276.25436190967019</v>
      </c>
      <c r="H61" s="274">
        <f t="shared" si="0"/>
        <v>0.92084787303223403</v>
      </c>
      <c r="L61" s="200"/>
    </row>
    <row r="62" spans="1:12" s="2" customFormat="1" ht="26.25" customHeight="1" x14ac:dyDescent="0.4">
      <c r="A62" s="212" t="s">
        <v>74</v>
      </c>
      <c r="B62" s="213">
        <v>1</v>
      </c>
      <c r="C62" s="491"/>
      <c r="D62" s="494"/>
      <c r="E62" s="273">
        <v>3</v>
      </c>
      <c r="F62" s="275">
        <v>53701727</v>
      </c>
      <c r="G62" s="358">
        <f>IF(ISBLANK(F62),"-",(F62/$D$50*$D$47*$B$68)*($B$57/$D$60))</f>
        <v>277.30361509419185</v>
      </c>
      <c r="H62" s="274">
        <f t="shared" si="0"/>
        <v>0.92434538364730623</v>
      </c>
      <c r="L62" s="200"/>
    </row>
    <row r="63" spans="1:12" ht="27" customHeight="1" x14ac:dyDescent="0.4">
      <c r="A63" s="212" t="s">
        <v>75</v>
      </c>
      <c r="B63" s="213">
        <v>1</v>
      </c>
      <c r="C63" s="492"/>
      <c r="D63" s="495"/>
      <c r="E63" s="276">
        <v>4</v>
      </c>
      <c r="F63" s="277"/>
      <c r="G63" s="358" t="str">
        <f>IF(ISBLANK(F63),"-",(F63/$D$50*$D$47*$B$68)*($B$57/$D$60))</f>
        <v>-</v>
      </c>
      <c r="H63" s="274" t="str">
        <f t="shared" si="0"/>
        <v>-</v>
      </c>
    </row>
    <row r="64" spans="1:12" ht="26.25" customHeight="1" x14ac:dyDescent="0.4">
      <c r="A64" s="212" t="s">
        <v>76</v>
      </c>
      <c r="B64" s="213">
        <v>1</v>
      </c>
      <c r="C64" s="490" t="s">
        <v>77</v>
      </c>
      <c r="D64" s="493">
        <v>175.59</v>
      </c>
      <c r="E64" s="270">
        <v>1</v>
      </c>
      <c r="F64" s="271">
        <v>53464428</v>
      </c>
      <c r="G64" s="359">
        <f>IF(ISBLANK(F64),"-",(F64/$D$50*$D$47*$B$68)*($B$57/$D$64))</f>
        <v>281.28253371486403</v>
      </c>
      <c r="H64" s="278">
        <f t="shared" si="0"/>
        <v>0.93760844571621338</v>
      </c>
    </row>
    <row r="65" spans="1:8" ht="26.25" customHeight="1" x14ac:dyDescent="0.4">
      <c r="A65" s="212" t="s">
        <v>78</v>
      </c>
      <c r="B65" s="213">
        <v>1</v>
      </c>
      <c r="C65" s="491"/>
      <c r="D65" s="494"/>
      <c r="E65" s="273">
        <v>2</v>
      </c>
      <c r="F65" s="225">
        <v>53467169</v>
      </c>
      <c r="G65" s="360">
        <f>IF(ISBLANK(F65),"-",(F65/$D$50*$D$47*$B$68)*($B$57/$D$64))</f>
        <v>281.29695443259641</v>
      </c>
      <c r="H65" s="279">
        <f t="shared" si="0"/>
        <v>0.93765651477532141</v>
      </c>
    </row>
    <row r="66" spans="1:8" ht="26.25" customHeight="1" x14ac:dyDescent="0.4">
      <c r="A66" s="212" t="s">
        <v>79</v>
      </c>
      <c r="B66" s="213">
        <v>1</v>
      </c>
      <c r="C66" s="491"/>
      <c r="D66" s="494"/>
      <c r="E66" s="273">
        <v>3</v>
      </c>
      <c r="F66" s="225">
        <v>53394520</v>
      </c>
      <c r="G66" s="360">
        <f>IF(ISBLANK(F66),"-",(F66/$D$50*$D$47*$B$68)*($B$57/$D$64))</f>
        <v>280.91473964874331</v>
      </c>
      <c r="H66" s="279">
        <f t="shared" si="0"/>
        <v>0.93638246549581106</v>
      </c>
    </row>
    <row r="67" spans="1:8" ht="27" customHeight="1" x14ac:dyDescent="0.4">
      <c r="A67" s="212" t="s">
        <v>80</v>
      </c>
      <c r="B67" s="213">
        <v>1</v>
      </c>
      <c r="C67" s="492"/>
      <c r="D67" s="495"/>
      <c r="E67" s="276">
        <v>4</v>
      </c>
      <c r="F67" s="277"/>
      <c r="G67" s="361" t="str">
        <f>IF(ISBLANK(F67),"-",(F67/$D$50*$D$47*$B$68)*($B$57/$D$64))</f>
        <v>-</v>
      </c>
      <c r="H67" s="280" t="str">
        <f t="shared" si="0"/>
        <v>-</v>
      </c>
    </row>
    <row r="68" spans="1:8" ht="26.25" customHeight="1" x14ac:dyDescent="0.4">
      <c r="A68" s="212" t="s">
        <v>81</v>
      </c>
      <c r="B68" s="281">
        <f>(B67/B66)*(B65/B64)*(B63/B62)*(B61/B60)*B59</f>
        <v>500</v>
      </c>
      <c r="C68" s="490" t="s">
        <v>82</v>
      </c>
      <c r="D68" s="493">
        <v>177.4</v>
      </c>
      <c r="E68" s="270">
        <v>1</v>
      </c>
      <c r="F68" s="271">
        <v>54557201</v>
      </c>
      <c r="G68" s="359">
        <f>IF(ISBLANK(F68),"-",(F68/$D$50*$D$47*$B$68)*($B$57/$D$68))</f>
        <v>284.10317365083057</v>
      </c>
      <c r="H68" s="274">
        <f t="shared" si="0"/>
        <v>0.94701057883610185</v>
      </c>
    </row>
    <row r="69" spans="1:8" ht="27" customHeight="1" x14ac:dyDescent="0.4">
      <c r="A69" s="260" t="s">
        <v>83</v>
      </c>
      <c r="B69" s="282">
        <f>(D47*B68)/B56*B57</f>
        <v>176.11566666666664</v>
      </c>
      <c r="C69" s="491"/>
      <c r="D69" s="494"/>
      <c r="E69" s="273">
        <v>2</v>
      </c>
      <c r="F69" s="225">
        <v>54901631</v>
      </c>
      <c r="G69" s="360">
        <f>IF(ISBLANK(F69),"-",(F69/$D$50*$D$47*$B$68)*($B$57/$D$68))</f>
        <v>285.89677109180917</v>
      </c>
      <c r="H69" s="274">
        <f t="shared" si="0"/>
        <v>0.95298923697269722</v>
      </c>
    </row>
    <row r="70" spans="1:8" ht="26.25" customHeight="1" x14ac:dyDescent="0.4">
      <c r="A70" s="503" t="s">
        <v>56</v>
      </c>
      <c r="B70" s="504"/>
      <c r="C70" s="491"/>
      <c r="D70" s="494"/>
      <c r="E70" s="273">
        <v>3</v>
      </c>
      <c r="F70" s="225">
        <v>54554286</v>
      </c>
      <c r="G70" s="360">
        <f>IF(ISBLANK(F70),"-",(F70/$D$50*$D$47*$B$68)*($B$57/$D$68))</f>
        <v>284.08799397269439</v>
      </c>
      <c r="H70" s="274">
        <f t="shared" si="0"/>
        <v>0.94695997990898129</v>
      </c>
    </row>
    <row r="71" spans="1:8" ht="27" customHeight="1" x14ac:dyDescent="0.4">
      <c r="A71" s="505"/>
      <c r="B71" s="506"/>
      <c r="C71" s="502"/>
      <c r="D71" s="495"/>
      <c r="E71" s="276">
        <v>4</v>
      </c>
      <c r="F71" s="277"/>
      <c r="G71" s="361" t="str">
        <f>IF(ISBLANK(F71),"-",(F71/$D$50*$D$47*$B$68)*($B$57/$D$68))</f>
        <v>-</v>
      </c>
      <c r="H71" s="283" t="str">
        <f t="shared" si="0"/>
        <v>-</v>
      </c>
    </row>
    <row r="72" spans="1:8" ht="26.25" customHeight="1" x14ac:dyDescent="0.4">
      <c r="A72" s="284"/>
      <c r="B72" s="284"/>
      <c r="C72" s="284"/>
      <c r="D72" s="284"/>
      <c r="E72" s="284"/>
      <c r="F72" s="286" t="s">
        <v>49</v>
      </c>
      <c r="G72" s="366">
        <f>AVERAGE(G60:G71)</f>
        <v>280.95155236475722</v>
      </c>
      <c r="H72" s="287">
        <f>AVERAGE(H60:H71)</f>
        <v>0.93650517454919091</v>
      </c>
    </row>
    <row r="73" spans="1:8" ht="26.25" customHeight="1" x14ac:dyDescent="0.4">
      <c r="C73" s="284"/>
      <c r="D73" s="284"/>
      <c r="E73" s="284"/>
      <c r="F73" s="288" t="s">
        <v>62</v>
      </c>
      <c r="G73" s="362">
        <f>STDEV(G60:G71)/G72</f>
        <v>1.2088065437409786E-2</v>
      </c>
      <c r="H73" s="362">
        <f>STDEV(H60:H71)/H72</f>
        <v>1.2088065437409749E-2</v>
      </c>
    </row>
    <row r="74" spans="1:8" ht="27" customHeight="1" x14ac:dyDescent="0.4">
      <c r="A74" s="284"/>
      <c r="B74" s="284"/>
      <c r="C74" s="285"/>
      <c r="D74" s="285"/>
      <c r="E74" s="289"/>
      <c r="F74" s="290" t="s">
        <v>3</v>
      </c>
      <c r="G74" s="291">
        <f>COUNT(G60:G71)</f>
        <v>9</v>
      </c>
      <c r="H74" s="291">
        <f>COUNT(H60:H71)</f>
        <v>9</v>
      </c>
    </row>
    <row r="76" spans="1:8" ht="26.25" customHeight="1" x14ac:dyDescent="0.4">
      <c r="A76" s="196" t="s">
        <v>84</v>
      </c>
      <c r="B76" s="292" t="s">
        <v>85</v>
      </c>
      <c r="C76" s="498" t="str">
        <f>B20</f>
        <v>Tenofovir Disoproxil Fumarate</v>
      </c>
      <c r="D76" s="498"/>
      <c r="E76" s="293" t="s">
        <v>86</v>
      </c>
      <c r="F76" s="293"/>
      <c r="G76" s="294">
        <f>H72</f>
        <v>0.93650517454919091</v>
      </c>
      <c r="H76" s="295"/>
    </row>
    <row r="77" spans="1:8" ht="18.75" x14ac:dyDescent="0.3">
      <c r="A77" s="195" t="s">
        <v>87</v>
      </c>
      <c r="B77" s="195" t="s">
        <v>88</v>
      </c>
    </row>
    <row r="78" spans="1:8" ht="18.75" x14ac:dyDescent="0.3">
      <c r="A78" s="195"/>
      <c r="B78" s="195"/>
    </row>
    <row r="79" spans="1:8" ht="26.25" customHeight="1" x14ac:dyDescent="0.4">
      <c r="A79" s="196" t="s">
        <v>1</v>
      </c>
      <c r="B79" s="484" t="str">
        <f>B26</f>
        <v>Tenofovir Disoproxil Fumarate</v>
      </c>
      <c r="C79" s="484"/>
    </row>
    <row r="80" spans="1:8" ht="26.25" customHeight="1" x14ac:dyDescent="0.4">
      <c r="A80" s="197" t="s">
        <v>26</v>
      </c>
      <c r="B80" s="484" t="str">
        <f>B27</f>
        <v>T11-8</v>
      </c>
      <c r="C80" s="484"/>
    </row>
    <row r="81" spans="1:12" ht="27" customHeight="1" x14ac:dyDescent="0.4">
      <c r="A81" s="197" t="s">
        <v>2</v>
      </c>
      <c r="B81" s="296">
        <f>B28</f>
        <v>98.8</v>
      </c>
    </row>
    <row r="82" spans="1:12" s="2" customFormat="1" ht="27" customHeight="1" x14ac:dyDescent="0.4">
      <c r="A82" s="197" t="s">
        <v>27</v>
      </c>
      <c r="B82" s="199">
        <v>0</v>
      </c>
      <c r="C82" s="475" t="s">
        <v>28</v>
      </c>
      <c r="D82" s="476"/>
      <c r="E82" s="476"/>
      <c r="F82" s="476"/>
      <c r="G82" s="477"/>
      <c r="I82" s="200"/>
      <c r="J82" s="200"/>
      <c r="K82" s="200"/>
      <c r="L82" s="200"/>
    </row>
    <row r="83" spans="1:12" s="2" customFormat="1" ht="19.5" customHeight="1" x14ac:dyDescent="0.3">
      <c r="A83" s="197" t="s">
        <v>29</v>
      </c>
      <c r="B83" s="201">
        <f>B81-B82</f>
        <v>98.8</v>
      </c>
      <c r="C83" s="202"/>
      <c r="D83" s="202"/>
      <c r="E83" s="202"/>
      <c r="F83" s="202"/>
      <c r="G83" s="203"/>
      <c r="I83" s="200"/>
      <c r="J83" s="200"/>
      <c r="K83" s="200"/>
      <c r="L83" s="200"/>
    </row>
    <row r="84" spans="1:12" s="2" customFormat="1" ht="27" customHeight="1" x14ac:dyDescent="0.4">
      <c r="A84" s="197" t="s">
        <v>30</v>
      </c>
      <c r="B84" s="204">
        <v>1</v>
      </c>
      <c r="C84" s="478" t="s">
        <v>89</v>
      </c>
      <c r="D84" s="479"/>
      <c r="E84" s="479"/>
      <c r="F84" s="479"/>
      <c r="G84" s="479"/>
      <c r="H84" s="480"/>
      <c r="I84" s="200"/>
      <c r="J84" s="200"/>
      <c r="K84" s="200"/>
      <c r="L84" s="200"/>
    </row>
    <row r="85" spans="1:12" s="2" customFormat="1" ht="27" customHeight="1" x14ac:dyDescent="0.4">
      <c r="A85" s="197" t="s">
        <v>32</v>
      </c>
      <c r="B85" s="204">
        <v>1</v>
      </c>
      <c r="C85" s="478" t="s">
        <v>90</v>
      </c>
      <c r="D85" s="479"/>
      <c r="E85" s="479"/>
      <c r="F85" s="479"/>
      <c r="G85" s="479"/>
      <c r="H85" s="480"/>
      <c r="I85" s="200"/>
      <c r="J85" s="200"/>
      <c r="K85" s="200"/>
      <c r="L85" s="200"/>
    </row>
    <row r="86" spans="1:12" s="2" customFormat="1" ht="18.75" x14ac:dyDescent="0.3">
      <c r="A86" s="197"/>
      <c r="B86" s="207"/>
      <c r="C86" s="208"/>
      <c r="D86" s="208"/>
      <c r="E86" s="208"/>
      <c r="F86" s="208"/>
      <c r="G86" s="208"/>
      <c r="H86" s="208"/>
      <c r="I86" s="200"/>
      <c r="J86" s="200"/>
      <c r="K86" s="200"/>
      <c r="L86" s="200"/>
    </row>
    <row r="87" spans="1:12" s="2" customFormat="1" ht="18.75" x14ac:dyDescent="0.3">
      <c r="A87" s="197" t="s">
        <v>34</v>
      </c>
      <c r="B87" s="209">
        <f>B84/B85</f>
        <v>1</v>
      </c>
      <c r="C87" s="187" t="s">
        <v>35</v>
      </c>
      <c r="D87" s="187"/>
      <c r="E87" s="187"/>
      <c r="F87" s="187"/>
      <c r="G87" s="187"/>
      <c r="I87" s="200"/>
      <c r="J87" s="200"/>
      <c r="K87" s="200"/>
      <c r="L87" s="200"/>
    </row>
    <row r="88" spans="1:12" ht="19.5" customHeight="1" x14ac:dyDescent="0.3">
      <c r="A88" s="195"/>
      <c r="B88" s="195"/>
    </row>
    <row r="89" spans="1:12" ht="27" customHeight="1" x14ac:dyDescent="0.4">
      <c r="A89" s="210" t="s">
        <v>36</v>
      </c>
      <c r="B89" s="211">
        <v>25</v>
      </c>
      <c r="D89" s="297" t="s">
        <v>37</v>
      </c>
      <c r="E89" s="298"/>
      <c r="F89" s="481" t="s">
        <v>38</v>
      </c>
      <c r="G89" s="483"/>
    </row>
    <row r="90" spans="1:12" ht="27" customHeight="1" x14ac:dyDescent="0.4">
      <c r="A90" s="212" t="s">
        <v>39</v>
      </c>
      <c r="B90" s="213">
        <v>10</v>
      </c>
      <c r="C90" s="299" t="s">
        <v>40</v>
      </c>
      <c r="D90" s="215" t="s">
        <v>41</v>
      </c>
      <c r="E90" s="216" t="s">
        <v>42</v>
      </c>
      <c r="F90" s="215" t="s">
        <v>41</v>
      </c>
      <c r="G90" s="300" t="s">
        <v>42</v>
      </c>
      <c r="I90" s="218" t="s">
        <v>43</v>
      </c>
    </row>
    <row r="91" spans="1:12" ht="26.25" customHeight="1" x14ac:dyDescent="0.4">
      <c r="A91" s="212" t="s">
        <v>44</v>
      </c>
      <c r="B91" s="213">
        <v>25</v>
      </c>
      <c r="C91" s="301">
        <v>1</v>
      </c>
      <c r="D91" s="220">
        <v>187567235</v>
      </c>
      <c r="E91" s="221">
        <f>IF(ISBLANK(D91),"-",$D$101/$D$98*D91)</f>
        <v>186386054.38526535</v>
      </c>
      <c r="F91" s="220">
        <v>182816947</v>
      </c>
      <c r="G91" s="222">
        <f>IF(ISBLANK(F91),"-",$D$101/$F$98*F91)</f>
        <v>187042491.25524408</v>
      </c>
      <c r="I91" s="223"/>
    </row>
    <row r="92" spans="1:12" ht="26.25" customHeight="1" x14ac:dyDescent="0.4">
      <c r="A92" s="212" t="s">
        <v>45</v>
      </c>
      <c r="B92" s="213">
        <v>1</v>
      </c>
      <c r="C92" s="285">
        <v>2</v>
      </c>
      <c r="D92" s="225">
        <v>187437200</v>
      </c>
      <c r="E92" s="226">
        <f>IF(ISBLANK(D92),"-",$D$101/$D$98*D92)</f>
        <v>186256838.26400629</v>
      </c>
      <c r="F92" s="225">
        <v>182975573</v>
      </c>
      <c r="G92" s="227">
        <f>IF(ISBLANK(F92),"-",$D$101/$F$98*F92)</f>
        <v>187204783.66141719</v>
      </c>
      <c r="I92" s="485">
        <f>ABS((F96/D96*D95)-F95)/D95</f>
        <v>3.9757973761112165E-3</v>
      </c>
    </row>
    <row r="93" spans="1:12" ht="26.25" customHeight="1" x14ac:dyDescent="0.4">
      <c r="A93" s="212" t="s">
        <v>46</v>
      </c>
      <c r="B93" s="213">
        <v>1</v>
      </c>
      <c r="C93" s="285">
        <v>3</v>
      </c>
      <c r="D93" s="225">
        <v>187465696</v>
      </c>
      <c r="E93" s="226">
        <f>IF(ISBLANK(D93),"-",$D$101/$D$98*D93)</f>
        <v>186285154.81409973</v>
      </c>
      <c r="F93" s="225">
        <v>182744850</v>
      </c>
      <c r="G93" s="227">
        <f>IF(ISBLANK(F93),"-",$D$101/$F$98*F93)</f>
        <v>186968727.83936104</v>
      </c>
      <c r="I93" s="485"/>
    </row>
    <row r="94" spans="1:12" ht="27" customHeight="1" x14ac:dyDescent="0.4">
      <c r="A94" s="212" t="s">
        <v>47</v>
      </c>
      <c r="B94" s="213">
        <v>1</v>
      </c>
      <c r="C94" s="302">
        <v>4</v>
      </c>
      <c r="D94" s="230"/>
      <c r="E94" s="231" t="str">
        <f>IF(ISBLANK(D94),"-",$D$101/$D$98*D94)</f>
        <v>-</v>
      </c>
      <c r="F94" s="303"/>
      <c r="G94" s="232" t="str">
        <f>IF(ISBLANK(F94),"-",$D$101/$F$98*F94)</f>
        <v>-</v>
      </c>
      <c r="I94" s="233"/>
    </row>
    <row r="95" spans="1:12" ht="27" customHeight="1" x14ac:dyDescent="0.4">
      <c r="A95" s="212" t="s">
        <v>48</v>
      </c>
      <c r="B95" s="213">
        <v>1</v>
      </c>
      <c r="C95" s="304" t="s">
        <v>49</v>
      </c>
      <c r="D95" s="305">
        <f>AVERAGE(D91:D94)</f>
        <v>187490043.66666666</v>
      </c>
      <c r="E95" s="236">
        <f>AVERAGE(E91:E94)</f>
        <v>186309349.15445709</v>
      </c>
      <c r="F95" s="306">
        <f>AVERAGE(F91:F94)</f>
        <v>182845790</v>
      </c>
      <c r="G95" s="307">
        <f>AVERAGE(G91:G94)</f>
        <v>187072000.91867411</v>
      </c>
    </row>
    <row r="96" spans="1:12" ht="26.25" customHeight="1" x14ac:dyDescent="0.4">
      <c r="A96" s="212" t="s">
        <v>50</v>
      </c>
      <c r="B96" s="198">
        <v>1</v>
      </c>
      <c r="C96" s="308" t="s">
        <v>91</v>
      </c>
      <c r="D96" s="309">
        <v>21.22</v>
      </c>
      <c r="E96" s="228"/>
      <c r="F96" s="240">
        <v>20.61</v>
      </c>
    </row>
    <row r="97" spans="1:10" ht="26.25" customHeight="1" x14ac:dyDescent="0.4">
      <c r="A97" s="212" t="s">
        <v>52</v>
      </c>
      <c r="B97" s="198">
        <v>1</v>
      </c>
      <c r="C97" s="310" t="s">
        <v>92</v>
      </c>
      <c r="D97" s="311">
        <f>D96*$B$87</f>
        <v>21.22</v>
      </c>
      <c r="E97" s="243"/>
      <c r="F97" s="242">
        <f>F96*$B$87</f>
        <v>20.61</v>
      </c>
    </row>
    <row r="98" spans="1:10" ht="19.5" customHeight="1" x14ac:dyDescent="0.3">
      <c r="A98" s="212" t="s">
        <v>54</v>
      </c>
      <c r="B98" s="312">
        <f>(B97/B96)*(B95/B94)*(B93/B92)*(B91/B90)*B89</f>
        <v>62.5</v>
      </c>
      <c r="C98" s="310" t="s">
        <v>93</v>
      </c>
      <c r="D98" s="313">
        <f>D97*$B$83/100</f>
        <v>20.965359999999997</v>
      </c>
      <c r="E98" s="246"/>
      <c r="F98" s="245">
        <f>F97*$B$83/100</f>
        <v>20.362679999999997</v>
      </c>
    </row>
    <row r="99" spans="1:10" ht="19.5" customHeight="1" x14ac:dyDescent="0.3">
      <c r="A99" s="486" t="s">
        <v>56</v>
      </c>
      <c r="B99" s="500"/>
      <c r="C99" s="310" t="s">
        <v>94</v>
      </c>
      <c r="D99" s="314">
        <f>D98/$B$98</f>
        <v>0.33544575999999993</v>
      </c>
      <c r="E99" s="246"/>
      <c r="F99" s="249">
        <f>F98/$B$98</f>
        <v>0.32580287999999996</v>
      </c>
      <c r="G99" s="315"/>
      <c r="H99" s="238"/>
    </row>
    <row r="100" spans="1:10" ht="19.5" customHeight="1" x14ac:dyDescent="0.3">
      <c r="A100" s="488"/>
      <c r="B100" s="501"/>
      <c r="C100" s="310" t="s">
        <v>58</v>
      </c>
      <c r="D100" s="316">
        <f>$B$56/$B$116</f>
        <v>0.33333333333333331</v>
      </c>
      <c r="F100" s="254"/>
      <c r="G100" s="317"/>
      <c r="H100" s="238"/>
    </row>
    <row r="101" spans="1:10" ht="18.75" x14ac:dyDescent="0.3">
      <c r="C101" s="310" t="s">
        <v>59</v>
      </c>
      <c r="D101" s="311">
        <f>D100*$B$98</f>
        <v>20.833333333333332</v>
      </c>
      <c r="F101" s="254"/>
      <c r="G101" s="315"/>
      <c r="H101" s="238"/>
    </row>
    <row r="102" spans="1:10" ht="19.5" customHeight="1" x14ac:dyDescent="0.3">
      <c r="C102" s="318" t="s">
        <v>60</v>
      </c>
      <c r="D102" s="319">
        <f>D101/B34</f>
        <v>20.833333333333332</v>
      </c>
      <c r="F102" s="258"/>
      <c r="G102" s="315"/>
      <c r="H102" s="238"/>
      <c r="J102" s="320"/>
    </row>
    <row r="103" spans="1:10" ht="18.75" x14ac:dyDescent="0.3">
      <c r="C103" s="321" t="s">
        <v>95</v>
      </c>
      <c r="D103" s="322">
        <f>AVERAGE(E91:E94,G91:G94)</f>
        <v>186690675.03656557</v>
      </c>
      <c r="F103" s="258"/>
      <c r="G103" s="323"/>
      <c r="H103" s="238"/>
      <c r="J103" s="324"/>
    </row>
    <row r="104" spans="1:10" ht="18.75" x14ac:dyDescent="0.3">
      <c r="C104" s="288" t="s">
        <v>62</v>
      </c>
      <c r="D104" s="325">
        <f>STDEV(E91:E94,G91:G94)/D103</f>
        <v>2.2862088691848123E-3</v>
      </c>
      <c r="F104" s="258"/>
      <c r="G104" s="315"/>
      <c r="H104" s="238"/>
      <c r="J104" s="324"/>
    </row>
    <row r="105" spans="1:10" ht="19.5" customHeight="1" x14ac:dyDescent="0.3">
      <c r="C105" s="290" t="s">
        <v>3</v>
      </c>
      <c r="D105" s="326">
        <f>COUNT(E91:E94,G91:G94)</f>
        <v>6</v>
      </c>
      <c r="F105" s="258"/>
      <c r="G105" s="315"/>
      <c r="H105" s="238"/>
      <c r="J105" s="324"/>
    </row>
    <row r="106" spans="1:10" ht="19.5" customHeight="1" x14ac:dyDescent="0.3">
      <c r="A106" s="262"/>
      <c r="B106" s="262"/>
      <c r="C106" s="262"/>
      <c r="D106" s="262"/>
      <c r="E106" s="262"/>
    </row>
    <row r="107" spans="1:10" ht="26.25" customHeight="1" x14ac:dyDescent="0.4">
      <c r="A107" s="210" t="s">
        <v>96</v>
      </c>
      <c r="B107" s="211">
        <v>900</v>
      </c>
      <c r="C107" s="327" t="s">
        <v>97</v>
      </c>
      <c r="D107" s="328" t="s">
        <v>41</v>
      </c>
      <c r="E107" s="329" t="s">
        <v>98</v>
      </c>
      <c r="F107" s="330" t="s">
        <v>99</v>
      </c>
    </row>
    <row r="108" spans="1:10" ht="26.25" customHeight="1" x14ac:dyDescent="0.4">
      <c r="A108" s="212" t="s">
        <v>100</v>
      </c>
      <c r="B108" s="213">
        <v>1</v>
      </c>
      <c r="C108" s="331">
        <v>1</v>
      </c>
      <c r="D108" s="332">
        <v>175815664</v>
      </c>
      <c r="E108" s="363">
        <f t="shared" ref="E108:E113" si="1">IF(ISBLANK(D108),"-",D108/$D$103*$D$100*$B$116)</f>
        <v>282.52455131821296</v>
      </c>
      <c r="F108" s="333">
        <f t="shared" ref="F108:F113" si="2">IF(ISBLANK(D108), "-", E108/$B$56)</f>
        <v>0.94174850439404323</v>
      </c>
    </row>
    <row r="109" spans="1:10" ht="26.25" customHeight="1" x14ac:dyDescent="0.4">
      <c r="A109" s="212" t="s">
        <v>73</v>
      </c>
      <c r="B109" s="213">
        <v>1</v>
      </c>
      <c r="C109" s="331">
        <v>2</v>
      </c>
      <c r="D109" s="332">
        <v>177203635</v>
      </c>
      <c r="E109" s="364">
        <f t="shared" si="1"/>
        <v>284.75493213352928</v>
      </c>
      <c r="F109" s="334">
        <f t="shared" si="2"/>
        <v>0.94918310711176423</v>
      </c>
    </row>
    <row r="110" spans="1:10" ht="26.25" customHeight="1" x14ac:dyDescent="0.4">
      <c r="A110" s="212" t="s">
        <v>74</v>
      </c>
      <c r="B110" s="213">
        <v>1</v>
      </c>
      <c r="C110" s="331">
        <v>3</v>
      </c>
      <c r="D110" s="332">
        <v>177371262</v>
      </c>
      <c r="E110" s="364">
        <f t="shared" si="1"/>
        <v>285.02429802440815</v>
      </c>
      <c r="F110" s="334">
        <f t="shared" si="2"/>
        <v>0.95008099341469388</v>
      </c>
    </row>
    <row r="111" spans="1:10" ht="26.25" customHeight="1" x14ac:dyDescent="0.4">
      <c r="A111" s="212" t="s">
        <v>75</v>
      </c>
      <c r="B111" s="213">
        <v>1</v>
      </c>
      <c r="C111" s="331">
        <v>4</v>
      </c>
      <c r="D111" s="332">
        <v>181585826</v>
      </c>
      <c r="E111" s="364">
        <f t="shared" si="1"/>
        <v>291.79683339475997</v>
      </c>
      <c r="F111" s="334">
        <f t="shared" si="2"/>
        <v>0.9726561113158666</v>
      </c>
    </row>
    <row r="112" spans="1:10" ht="26.25" customHeight="1" x14ac:dyDescent="0.4">
      <c r="A112" s="212" t="s">
        <v>76</v>
      </c>
      <c r="B112" s="213">
        <v>1</v>
      </c>
      <c r="C112" s="331">
        <v>5</v>
      </c>
      <c r="D112" s="332">
        <v>176902616</v>
      </c>
      <c r="E112" s="364">
        <f t="shared" si="1"/>
        <v>284.27121381185992</v>
      </c>
      <c r="F112" s="334">
        <f t="shared" si="2"/>
        <v>0.94757071270619975</v>
      </c>
    </row>
    <row r="113" spans="1:10" ht="26.25" customHeight="1" x14ac:dyDescent="0.4">
      <c r="A113" s="212" t="s">
        <v>78</v>
      </c>
      <c r="B113" s="213">
        <v>1</v>
      </c>
      <c r="C113" s="335">
        <v>6</v>
      </c>
      <c r="D113" s="336">
        <v>183179097</v>
      </c>
      <c r="E113" s="365">
        <f t="shared" si="1"/>
        <v>294.35711820762691</v>
      </c>
      <c r="F113" s="337">
        <f t="shared" si="2"/>
        <v>0.98119039402542307</v>
      </c>
    </row>
    <row r="114" spans="1:10" ht="26.25" customHeight="1" x14ac:dyDescent="0.4">
      <c r="A114" s="212" t="s">
        <v>79</v>
      </c>
      <c r="B114" s="213">
        <v>1</v>
      </c>
      <c r="C114" s="331"/>
      <c r="D114" s="285"/>
      <c r="E114" s="186"/>
      <c r="F114" s="338"/>
    </row>
    <row r="115" spans="1:10" ht="26.25" customHeight="1" x14ac:dyDescent="0.4">
      <c r="A115" s="212" t="s">
        <v>80</v>
      </c>
      <c r="B115" s="213">
        <v>1</v>
      </c>
      <c r="C115" s="331"/>
      <c r="D115" s="339" t="s">
        <v>49</v>
      </c>
      <c r="E115" s="367">
        <f>AVERAGE(E108:E113)</f>
        <v>287.12149114839951</v>
      </c>
      <c r="F115" s="340">
        <f>AVERAGE(F108:F113)</f>
        <v>0.9570716371613317</v>
      </c>
    </row>
    <row r="116" spans="1:10" ht="27" customHeight="1" x14ac:dyDescent="0.4">
      <c r="A116" s="212" t="s">
        <v>81</v>
      </c>
      <c r="B116" s="244">
        <f>(B115/B114)*(B113/B112)*(B111/B110)*(B109/B108)*B107</f>
        <v>900</v>
      </c>
      <c r="C116" s="341"/>
      <c r="D116" s="304" t="s">
        <v>62</v>
      </c>
      <c r="E116" s="342">
        <f>STDEV(E108:E113)/E115</f>
        <v>1.6591504528413025E-2</v>
      </c>
      <c r="F116" s="342">
        <f>STDEV(F108:F113)/F115</f>
        <v>1.6591504528413036E-2</v>
      </c>
      <c r="I116" s="186"/>
    </row>
    <row r="117" spans="1:10" ht="27" customHeight="1" x14ac:dyDescent="0.4">
      <c r="A117" s="486" t="s">
        <v>56</v>
      </c>
      <c r="B117" s="487"/>
      <c r="C117" s="343"/>
      <c r="D117" s="344" t="s">
        <v>3</v>
      </c>
      <c r="E117" s="345">
        <f>COUNT(E108:E113)</f>
        <v>6</v>
      </c>
      <c r="F117" s="345">
        <f>COUNT(F108:F113)</f>
        <v>6</v>
      </c>
      <c r="I117" s="186"/>
      <c r="J117" s="324"/>
    </row>
    <row r="118" spans="1:10" ht="19.5" customHeight="1" x14ac:dyDescent="0.3">
      <c r="A118" s="488"/>
      <c r="B118" s="489"/>
      <c r="C118" s="186"/>
      <c r="D118" s="186"/>
      <c r="E118" s="186"/>
      <c r="F118" s="285"/>
      <c r="G118" s="186"/>
      <c r="H118" s="186"/>
      <c r="I118" s="186"/>
    </row>
    <row r="119" spans="1:10" ht="18.75" x14ac:dyDescent="0.3">
      <c r="A119" s="354"/>
      <c r="B119" s="208"/>
      <c r="C119" s="186"/>
      <c r="D119" s="186"/>
      <c r="E119" s="186"/>
      <c r="F119" s="285"/>
      <c r="G119" s="186"/>
      <c r="H119" s="186"/>
      <c r="I119" s="186"/>
    </row>
    <row r="120" spans="1:10" ht="26.25" customHeight="1" x14ac:dyDescent="0.4">
      <c r="A120" s="196" t="s">
        <v>84</v>
      </c>
      <c r="B120" s="292" t="s">
        <v>101</v>
      </c>
      <c r="C120" s="498" t="str">
        <f>B20</f>
        <v>Tenofovir Disoproxil Fumarate</v>
      </c>
      <c r="D120" s="498"/>
      <c r="E120" s="293" t="s">
        <v>102</v>
      </c>
      <c r="F120" s="293"/>
      <c r="G120" s="294">
        <f>F115</f>
        <v>0.9570716371613317</v>
      </c>
      <c r="H120" s="186"/>
      <c r="I120" s="186"/>
    </row>
    <row r="121" spans="1:10" ht="19.5" customHeight="1" x14ac:dyDescent="0.3">
      <c r="A121" s="346"/>
      <c r="B121" s="346"/>
      <c r="C121" s="347"/>
      <c r="D121" s="347"/>
      <c r="E121" s="347"/>
      <c r="F121" s="347"/>
      <c r="G121" s="347"/>
      <c r="H121" s="347"/>
    </row>
    <row r="122" spans="1:10" ht="18.75" x14ac:dyDescent="0.3">
      <c r="B122" s="499" t="s">
        <v>4</v>
      </c>
      <c r="C122" s="499"/>
      <c r="E122" s="299" t="s">
        <v>5</v>
      </c>
      <c r="F122" s="348"/>
      <c r="G122" s="499" t="s">
        <v>6</v>
      </c>
      <c r="H122" s="499"/>
    </row>
    <row r="123" spans="1:10" ht="69.95" customHeight="1" x14ac:dyDescent="0.3">
      <c r="A123" s="349" t="s">
        <v>7</v>
      </c>
      <c r="B123" s="350"/>
      <c r="C123" s="350"/>
      <c r="E123" s="350"/>
      <c r="F123" s="186"/>
      <c r="G123" s="351"/>
      <c r="H123" s="351"/>
    </row>
    <row r="124" spans="1:10" ht="69.95" customHeight="1" x14ac:dyDescent="0.3">
      <c r="A124" s="349" t="s">
        <v>8</v>
      </c>
      <c r="B124" s="352"/>
      <c r="C124" s="352"/>
      <c r="E124" s="352"/>
      <c r="F124" s="186"/>
      <c r="G124" s="353"/>
      <c r="H124" s="353"/>
    </row>
    <row r="125" spans="1:10" ht="18.75" x14ac:dyDescent="0.3">
      <c r="A125" s="284"/>
      <c r="B125" s="284"/>
      <c r="C125" s="285"/>
      <c r="D125" s="285"/>
      <c r="E125" s="285"/>
      <c r="F125" s="289"/>
      <c r="G125" s="285"/>
      <c r="H125" s="285"/>
      <c r="I125" s="186"/>
    </row>
    <row r="126" spans="1:10" ht="18.75" x14ac:dyDescent="0.3">
      <c r="A126" s="284"/>
      <c r="B126" s="284"/>
      <c r="C126" s="285"/>
      <c r="D126" s="285"/>
      <c r="E126" s="285"/>
      <c r="F126" s="289"/>
      <c r="G126" s="285"/>
      <c r="H126" s="285"/>
      <c r="I126" s="186"/>
    </row>
    <row r="127" spans="1:10" ht="18.75" x14ac:dyDescent="0.3">
      <c r="A127" s="284"/>
      <c r="B127" s="284"/>
      <c r="C127" s="285"/>
      <c r="D127" s="285"/>
      <c r="E127" s="285"/>
      <c r="F127" s="289"/>
      <c r="G127" s="285"/>
      <c r="H127" s="285"/>
      <c r="I127" s="186"/>
    </row>
    <row r="128" spans="1:10" ht="18.75" x14ac:dyDescent="0.3">
      <c r="A128" s="284"/>
      <c r="B128" s="284"/>
      <c r="C128" s="285"/>
      <c r="D128" s="285"/>
      <c r="E128" s="285"/>
      <c r="F128" s="289"/>
      <c r="G128" s="285"/>
      <c r="H128" s="285"/>
      <c r="I128" s="186"/>
    </row>
    <row r="129" spans="1:9" ht="18.75" x14ac:dyDescent="0.3">
      <c r="A129" s="284"/>
      <c r="B129" s="284"/>
      <c r="C129" s="285"/>
      <c r="D129" s="285"/>
      <c r="E129" s="285"/>
      <c r="F129" s="289"/>
      <c r="G129" s="285"/>
      <c r="H129" s="285"/>
      <c r="I129" s="186"/>
    </row>
    <row r="130" spans="1:9" ht="18.75" x14ac:dyDescent="0.3">
      <c r="A130" s="284"/>
      <c r="B130" s="284"/>
      <c r="C130" s="285"/>
      <c r="D130" s="285"/>
      <c r="E130" s="285"/>
      <c r="F130" s="289"/>
      <c r="G130" s="285"/>
      <c r="H130" s="285"/>
      <c r="I130" s="186"/>
    </row>
    <row r="131" spans="1:9" ht="18.75" x14ac:dyDescent="0.3">
      <c r="A131" s="284"/>
      <c r="B131" s="284"/>
      <c r="C131" s="285"/>
      <c r="D131" s="285"/>
      <c r="E131" s="285"/>
      <c r="F131" s="289"/>
      <c r="G131" s="285"/>
      <c r="H131" s="285"/>
      <c r="I131" s="186"/>
    </row>
    <row r="132" spans="1:9" ht="18.75" x14ac:dyDescent="0.3">
      <c r="A132" s="284"/>
      <c r="B132" s="284"/>
      <c r="C132" s="285"/>
      <c r="D132" s="285"/>
      <c r="E132" s="285"/>
      <c r="F132" s="289"/>
      <c r="G132" s="285"/>
      <c r="H132" s="285"/>
      <c r="I132" s="186"/>
    </row>
    <row r="133" spans="1:9" ht="18.75" x14ac:dyDescent="0.3">
      <c r="A133" s="284"/>
      <c r="B133" s="284"/>
      <c r="C133" s="285"/>
      <c r="D133" s="285"/>
      <c r="E133" s="285"/>
      <c r="F133" s="289"/>
      <c r="G133" s="285"/>
      <c r="H133" s="285"/>
      <c r="I133" s="186"/>
    </row>
    <row r="250" spans="1:1" x14ac:dyDescent="0.25">
      <c r="A250" s="1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B79:C79"/>
    <mergeCell ref="B80:C80"/>
    <mergeCell ref="I39:I40"/>
    <mergeCell ref="A46:B47"/>
    <mergeCell ref="C60:C63"/>
    <mergeCell ref="D60:D63"/>
    <mergeCell ref="C64:C67"/>
    <mergeCell ref="D64:D67"/>
    <mergeCell ref="B27:C27"/>
    <mergeCell ref="C29:G29"/>
    <mergeCell ref="C31:H31"/>
    <mergeCell ref="C32:H32"/>
    <mergeCell ref="D36:E36"/>
    <mergeCell ref="F36:G36"/>
    <mergeCell ref="B26:C26"/>
    <mergeCell ref="A16:H16"/>
    <mergeCell ref="A17:H17"/>
    <mergeCell ref="B18:C18"/>
    <mergeCell ref="B20:C20"/>
    <mergeCell ref="B21:H21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24" orientation="portrait" r:id="rId1"/>
  <headerFooter>
    <oddHeader>&amp;LVer 3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SST 3TC</vt:lpstr>
      <vt:lpstr>SST TDF</vt:lpstr>
      <vt:lpstr>Uniformity</vt:lpstr>
      <vt:lpstr>3TC</vt:lpstr>
      <vt:lpstr>TDF</vt:lpstr>
      <vt:lpstr>'3TC'!Print_Area</vt:lpstr>
      <vt:lpstr>'SST 3TC'!Print_Area</vt:lpstr>
      <vt:lpstr>TDF!Print_Area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User</cp:lastModifiedBy>
  <cp:lastPrinted>2016-07-06T05:07:40Z</cp:lastPrinted>
  <dcterms:created xsi:type="dcterms:W3CDTF">2005-07-05T10:19:27Z</dcterms:created>
  <dcterms:modified xsi:type="dcterms:W3CDTF">2016-07-15T09:03:18Z</dcterms:modified>
</cp:coreProperties>
</file>