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F30" i="9"/>
  <c r="E30" i="9"/>
  <c r="D30" i="9"/>
  <c r="C30" i="9"/>
  <c r="B30" i="9"/>
  <c r="B31" i="9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D49" i="6" l="1"/>
  <c r="C49" i="6"/>
  <c r="C46" i="6"/>
  <c r="D50" i="6" s="1"/>
  <c r="C45" i="6"/>
  <c r="D43" i="6"/>
  <c r="D41" i="6"/>
  <c r="D40" i="6"/>
  <c r="D39" i="6"/>
  <c r="D37" i="6"/>
  <c r="D36" i="6"/>
  <c r="D35" i="6"/>
  <c r="D33" i="6"/>
  <c r="D32" i="6"/>
  <c r="D31" i="6"/>
  <c r="D29" i="6"/>
  <c r="D28" i="6"/>
  <c r="D27" i="6"/>
  <c r="D25" i="6"/>
  <c r="D24" i="6"/>
  <c r="C19" i="6"/>
  <c r="C50" i="6" l="1"/>
  <c r="D26" i="6"/>
  <c r="D30" i="6"/>
  <c r="D34" i="6"/>
  <c r="D38" i="6"/>
  <c r="D42" i="6"/>
  <c r="B49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<sst xmlns="http://schemas.openxmlformats.org/spreadsheetml/2006/main" count="440" uniqueCount="135">
  <si>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</si>
  <si>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</si>
  <si>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</si>
  <si>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</si>
  <si>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</si>
  <si>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</si>
  <si>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</si>
  <si>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</si>
  <si>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</si>
  <si>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</si>
  <si>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</si>
  <si>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</si>
  <si>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</si>
  <si>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</si>
  <si>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</si>
  <si>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</si>
  <si>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</si>
  <si>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</si>
  <si>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</si>
  <si>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</si>
  <si>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</si>
  <si>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</si>
  <si>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</si>
  <si>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</si>
  <si>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</si>
  <si>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</si>
  <si>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</si>
  <si>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</si>
  <si>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</si>
  <si>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</si>
  <si>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</si>
  <si>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</si>
  <si>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</si>
  <si>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</si>
  <si>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</si>
  <si>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</si>
  <si>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</si>
  <si>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</si>
  <si>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</si>
  <si>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</si>
  <si>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</si>
  <si>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</si>
  <si>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</si>
  <si>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</si>
  <si>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</si>
  <si>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</si>
  <si>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</si>
  <si>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</si>
  <si>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</si>
  <si>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</si>
  <si>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</si>
  <si>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</si>
  <si>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</si>
  <si>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</si>
  <si>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</si>
  <si>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</si>
  <si>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</si>
  <si>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</si>
  <si>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</si>
  <si>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</si>
  <si>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</si>
  <si>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</si>
  <si>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</si>
  <si>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</si>
  <si>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</si>
  <si>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</si>
  <si>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</si>
  <si>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</si>
  <si>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</si>
  <si>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</si>
  <si>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</si>
  <si>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</si>
  <si>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</si>
  <si>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</si>
  <si>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</si>
  <si>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</si>
  <si>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</si>
  <si>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</si>
  <si>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</si>
  <si>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</si>
  <si>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</si>
  <si>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</si>
  <si>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</si>
  <si>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</si>
  <si>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</si>
  <si>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</si>
  <si>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</si>
  <si>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</si>
  <si>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</si>
  <si>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</si>
  <si>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</si>
  <si>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</si>
  <si>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</si>
  <si>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</si>
  <si>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</si>
  <si>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</si>
  <si>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</si>
  <si>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</si>
  <si>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</si>
  <si>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</si>
  <si>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</si>
  <si>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</si>
  <si>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</si>
  <si>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</si>
  <si>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</si>
  <si>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</si>
  <si>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</si>
  <si>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</si>
  <si>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</si>
  <si>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</si>
  <si>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NDQD2016061012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</si>
  <si>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</si>
  <si>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</si>
  <si>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</si>
  <si>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11:54:19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</si>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</sst>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3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C21" sqref="C21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7" t="s">
        <v>115</v>
      </c>
      <c r="B15" s="457"/>
      <c r="C15" s="457"/>
      <c r="D15" s="457"/>
      <c r="E15" s="457"/>
    </row>
    <row r="16" spans="1:6" ht="16.5" customHeight="1" x14ac:dyDescent="0.3">
      <c r="A16" s="416" t="s">
        <v>0</v>
      </c>
      <c r="B16" s="417" t="s">
        <v>116</v>
      </c>
    </row>
    <row r="17" spans="1:5" ht="16.5" customHeight="1" x14ac:dyDescent="0.3">
      <c r="A17" s="418" t="s">
        <v>117</v>
      </c>
      <c r="B17" s="418" t="s">
        <v>110</v>
      </c>
      <c r="D17" s="419"/>
      <c r="E17" s="420"/>
    </row>
    <row r="18" spans="1:5" ht="16.5" customHeight="1" x14ac:dyDescent="0.3">
      <c r="A18" s="421" t="s">
        <v>1</v>
      </c>
      <c r="B18" s="422" t="s">
        <v>105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100.4</v>
      </c>
      <c r="C19" s="420"/>
      <c r="D19" s="420"/>
      <c r="E19" s="420"/>
    </row>
    <row r="20" spans="1:5" ht="16.5" customHeight="1" x14ac:dyDescent="0.3">
      <c r="A20" s="418" t="s">
        <v>118</v>
      </c>
      <c r="B20" s="422">
        <v>20.59</v>
      </c>
      <c r="C20" s="420"/>
      <c r="D20" s="420"/>
      <c r="E20" s="420"/>
    </row>
    <row r="21" spans="1:5" ht="16.5" customHeight="1" x14ac:dyDescent="0.3">
      <c r="A21" s="418" t="s">
        <v>119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120</v>
      </c>
      <c r="B23" s="425" t="s">
        <v>121</v>
      </c>
      <c r="C23" s="424" t="s">
        <v>122</v>
      </c>
      <c r="D23" s="424" t="s">
        <v>123</v>
      </c>
      <c r="E23" s="424" t="s">
        <v>124</v>
      </c>
    </row>
    <row r="24" spans="1:5" ht="16.5" customHeight="1" x14ac:dyDescent="0.3">
      <c r="A24" s="426">
        <v>1</v>
      </c>
      <c r="B24" s="427">
        <v>57316657</v>
      </c>
      <c r="C24" s="427">
        <v>6851.43</v>
      </c>
      <c r="D24" s="428">
        <v>1.28</v>
      </c>
      <c r="E24" s="429">
        <v>2.98</v>
      </c>
    </row>
    <row r="25" spans="1:5" ht="16.5" customHeight="1" x14ac:dyDescent="0.3">
      <c r="A25" s="426">
        <v>2</v>
      </c>
      <c r="B25" s="427">
        <v>57592703</v>
      </c>
      <c r="C25" s="427">
        <v>6852.52</v>
      </c>
      <c r="D25" s="428">
        <v>1.3</v>
      </c>
      <c r="E25" s="428">
        <v>2.98</v>
      </c>
    </row>
    <row r="26" spans="1:5" ht="16.5" customHeight="1" x14ac:dyDescent="0.3">
      <c r="A26" s="426">
        <v>3</v>
      </c>
      <c r="B26" s="427">
        <v>57461813</v>
      </c>
      <c r="C26" s="427">
        <v>6836.82</v>
      </c>
      <c r="D26" s="428">
        <v>1.3</v>
      </c>
      <c r="E26" s="428">
        <v>2.98</v>
      </c>
    </row>
    <row r="27" spans="1:5" ht="16.5" customHeight="1" x14ac:dyDescent="0.3">
      <c r="A27" s="426">
        <v>4</v>
      </c>
      <c r="B27" s="427">
        <v>57444491</v>
      </c>
      <c r="C27" s="427">
        <v>6840.24</v>
      </c>
      <c r="D27" s="428">
        <v>1.28</v>
      </c>
      <c r="E27" s="428">
        <v>2.98</v>
      </c>
    </row>
    <row r="28" spans="1:5" ht="16.5" customHeight="1" x14ac:dyDescent="0.3">
      <c r="A28" s="426">
        <v>5</v>
      </c>
      <c r="B28" s="427">
        <v>57576504</v>
      </c>
      <c r="C28" s="427">
        <v>6781.34</v>
      </c>
      <c r="D28" s="428">
        <v>1.27</v>
      </c>
      <c r="E28" s="428">
        <v>2.98</v>
      </c>
    </row>
    <row r="29" spans="1:5" ht="16.5" customHeight="1" x14ac:dyDescent="0.3">
      <c r="A29" s="426">
        <v>6</v>
      </c>
      <c r="B29" s="430">
        <v>57172787</v>
      </c>
      <c r="C29" s="430">
        <v>6794</v>
      </c>
      <c r="D29" s="431">
        <v>1.31</v>
      </c>
      <c r="E29" s="431">
        <v>2.98</v>
      </c>
    </row>
    <row r="30" spans="1:5" ht="16.5" customHeight="1" x14ac:dyDescent="0.3">
      <c r="A30" s="432" t="s">
        <v>125</v>
      </c>
      <c r="B30" s="433">
        <f>AVERAGE(B24:B29)</f>
        <v>57427492.5</v>
      </c>
      <c r="C30" s="434">
        <f>AVERAGE(C24:C29)</f>
        <v>6826.0583333333343</v>
      </c>
      <c r="D30" s="435">
        <f>AVERAGE(D24:D29)</f>
        <v>1.29</v>
      </c>
      <c r="E30" s="435">
        <f>AVERAGE(E24:E29)</f>
        <v>2.98</v>
      </c>
    </row>
    <row r="31" spans="1:5" ht="16.5" customHeight="1" x14ac:dyDescent="0.3">
      <c r="A31" s="436" t="s">
        <v>126</v>
      </c>
      <c r="B31" s="437">
        <f>(STDEV(B24:B29)/B30)</f>
        <v>2.7874840539569195E-3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COUNT(B24:B29)</f>
        <v>6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127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129</v>
      </c>
      <c r="C35" s="446"/>
      <c r="D35" s="446"/>
      <c r="E35" s="446"/>
    </row>
    <row r="36" spans="1:5" ht="16.5" customHeight="1" x14ac:dyDescent="0.3">
      <c r="A36" s="421"/>
      <c r="B36" s="445" t="s">
        <v>130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131</v>
      </c>
    </row>
    <row r="39" spans="1:5" ht="16.5" customHeight="1" x14ac:dyDescent="0.3">
      <c r="A39" s="421" t="s">
        <v>1</v>
      </c>
      <c r="B39" s="422" t="s">
        <v>105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100.4</v>
      </c>
      <c r="C40" s="420"/>
      <c r="D40" s="420"/>
      <c r="E40" s="420"/>
    </row>
    <row r="41" spans="1:5" ht="16.5" customHeight="1" x14ac:dyDescent="0.3">
      <c r="A41" s="418" t="s">
        <v>118</v>
      </c>
      <c r="B41" s="422">
        <v>20.59</v>
      </c>
      <c r="C41" s="420"/>
      <c r="D41" s="420"/>
      <c r="E41" s="420"/>
    </row>
    <row r="42" spans="1:5" ht="16.5" customHeight="1" x14ac:dyDescent="0.3">
      <c r="A42" s="418" t="s">
        <v>119</v>
      </c>
      <c r="B42" s="423">
        <v>0.33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120</v>
      </c>
      <c r="B44" s="425" t="s">
        <v>121</v>
      </c>
      <c r="C44" s="424" t="s">
        <v>122</v>
      </c>
      <c r="D44" s="424" t="s">
        <v>123</v>
      </c>
      <c r="E44" s="424" t="s">
        <v>124</v>
      </c>
    </row>
    <row r="45" spans="1:5" ht="16.5" customHeight="1" x14ac:dyDescent="0.3">
      <c r="A45" s="426">
        <v>1</v>
      </c>
      <c r="B45" s="427">
        <v>189121539</v>
      </c>
      <c r="C45" s="427">
        <v>3668.96</v>
      </c>
      <c r="D45" s="428">
        <v>1.4</v>
      </c>
      <c r="E45" s="429">
        <v>2.99</v>
      </c>
    </row>
    <row r="46" spans="1:5" ht="16.5" customHeight="1" x14ac:dyDescent="0.3">
      <c r="A46" s="426">
        <v>2</v>
      </c>
      <c r="B46" s="427">
        <v>189072227</v>
      </c>
      <c r="C46" s="427">
        <v>3670.83</v>
      </c>
      <c r="D46" s="428">
        <v>1.4</v>
      </c>
      <c r="E46" s="428">
        <v>2.99</v>
      </c>
    </row>
    <row r="47" spans="1:5" ht="16.5" customHeight="1" x14ac:dyDescent="0.3">
      <c r="A47" s="426">
        <v>3</v>
      </c>
      <c r="B47" s="427">
        <v>189292506</v>
      </c>
      <c r="C47" s="427">
        <v>3665.92</v>
      </c>
      <c r="D47" s="428">
        <v>1.43</v>
      </c>
      <c r="E47" s="428">
        <v>2.99</v>
      </c>
    </row>
    <row r="48" spans="1:5" ht="16.5" customHeight="1" x14ac:dyDescent="0.3">
      <c r="A48" s="426">
        <v>4</v>
      </c>
      <c r="B48" s="427">
        <v>189331486</v>
      </c>
      <c r="C48" s="427">
        <v>3674.35</v>
      </c>
      <c r="D48" s="428">
        <v>1.38</v>
      </c>
      <c r="E48" s="428">
        <v>2.99</v>
      </c>
    </row>
    <row r="49" spans="1:7" ht="16.5" customHeight="1" x14ac:dyDescent="0.3">
      <c r="A49" s="426">
        <v>5</v>
      </c>
      <c r="B49" s="427">
        <v>189639451</v>
      </c>
      <c r="C49" s="427">
        <v>3656.48</v>
      </c>
      <c r="D49" s="428">
        <v>1.42</v>
      </c>
      <c r="E49" s="428">
        <v>2.99</v>
      </c>
    </row>
    <row r="50" spans="1:7" ht="16.5" customHeight="1" x14ac:dyDescent="0.3">
      <c r="A50" s="426">
        <v>6</v>
      </c>
      <c r="B50" s="430">
        <v>189157722</v>
      </c>
      <c r="C50" s="430">
        <v>3686.98</v>
      </c>
      <c r="D50" s="431">
        <v>1.4</v>
      </c>
      <c r="E50" s="431">
        <v>2.99</v>
      </c>
    </row>
    <row r="51" spans="1:7" ht="16.5" customHeight="1" x14ac:dyDescent="0.3">
      <c r="A51" s="432" t="s">
        <v>125</v>
      </c>
      <c r="B51" s="433">
        <f>AVERAGE(B45:B50)</f>
        <v>189269155.16666666</v>
      </c>
      <c r="C51" s="434">
        <f>AVERAGE(C45:C50)</f>
        <v>3670.5866666666666</v>
      </c>
      <c r="D51" s="435">
        <f>AVERAGE(D45:D50)</f>
        <v>1.405</v>
      </c>
      <c r="E51" s="435">
        <f>AVERAGE(E45:E50)</f>
        <v>2.99</v>
      </c>
    </row>
    <row r="52" spans="1:7" ht="16.5" customHeight="1" x14ac:dyDescent="0.3">
      <c r="A52" s="436" t="s">
        <v>126</v>
      </c>
      <c r="B52" s="437">
        <f>(STDEV(B45:B50)/B51)</f>
        <v>1.0944281431941201E-3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127</v>
      </c>
      <c r="B55" s="445" t="s">
        <v>128</v>
      </c>
      <c r="C55" s="446"/>
      <c r="D55" s="446"/>
      <c r="E55" s="446"/>
    </row>
    <row r="56" spans="1:7" ht="16.5" customHeight="1" x14ac:dyDescent="0.3">
      <c r="A56" s="421"/>
      <c r="B56" s="445" t="s">
        <v>129</v>
      </c>
      <c r="C56" s="446"/>
      <c r="D56" s="446"/>
      <c r="E56" s="446"/>
    </row>
    <row r="57" spans="1:7" ht="16.5" customHeight="1" x14ac:dyDescent="0.3">
      <c r="A57" s="421"/>
      <c r="B57" s="445" t="s">
        <v>130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8" t="s">
        <v>4</v>
      </c>
      <c r="C59" s="458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18" sqref="B18"/>
    </sheetView>
  </sheetViews>
  <sheetFormatPr defaultRowHeight="13.5" x14ac:dyDescent="0.25"/>
  <cols>
    <col min="1" max="1" width="27.5703125" style="507" customWidth="1"/>
    <col min="2" max="2" width="20.42578125" style="507" customWidth="1"/>
    <col min="3" max="3" width="31.85546875" style="507" customWidth="1"/>
    <col min="4" max="4" width="25.85546875" style="507" customWidth="1"/>
    <col min="5" max="5" width="25.7109375" style="507" customWidth="1"/>
    <col min="6" max="6" width="23.140625" style="507" customWidth="1"/>
    <col min="7" max="7" width="28.42578125" style="507" customWidth="1"/>
    <col min="8" max="8" width="21.5703125" style="507" customWidth="1"/>
    <col min="9" max="9" width="9.140625" style="507" customWidth="1"/>
    <col min="10" max="16384" width="9.140625" style="545"/>
  </cols>
  <sheetData>
    <row r="14" spans="1:6" ht="15" customHeight="1" x14ac:dyDescent="0.3">
      <c r="A14" s="506"/>
      <c r="C14" s="508"/>
      <c r="F14" s="508"/>
    </row>
    <row r="15" spans="1:6" ht="18.75" customHeight="1" x14ac:dyDescent="0.3">
      <c r="A15" s="509" t="s">
        <v>115</v>
      </c>
      <c r="B15" s="509"/>
      <c r="C15" s="509"/>
      <c r="D15" s="509"/>
      <c r="E15" s="509"/>
    </row>
    <row r="16" spans="1:6" ht="16.5" customHeight="1" x14ac:dyDescent="0.3">
      <c r="A16" s="510" t="s">
        <v>0</v>
      </c>
      <c r="B16" s="511" t="s">
        <v>116</v>
      </c>
    </row>
    <row r="17" spans="1:6" ht="16.5" customHeight="1" x14ac:dyDescent="0.3">
      <c r="A17" s="512" t="s">
        <v>117</v>
      </c>
      <c r="B17" s="512" t="s">
        <v>110</v>
      </c>
      <c r="D17" s="513"/>
      <c r="E17" s="514"/>
    </row>
    <row r="18" spans="1:6" ht="16.5" customHeight="1" x14ac:dyDescent="0.3">
      <c r="A18" s="515" t="s">
        <v>1</v>
      </c>
      <c r="B18" s="516" t="s">
        <v>107</v>
      </c>
      <c r="C18" s="514"/>
      <c r="D18" s="514"/>
      <c r="E18" s="514"/>
    </row>
    <row r="19" spans="1:6" ht="16.5" customHeight="1" x14ac:dyDescent="0.3">
      <c r="A19" s="515" t="s">
        <v>2</v>
      </c>
      <c r="B19" s="517">
        <v>98.8</v>
      </c>
      <c r="C19" s="514"/>
      <c r="D19" s="514"/>
      <c r="E19" s="514"/>
    </row>
    <row r="20" spans="1:6" ht="16.5" customHeight="1" x14ac:dyDescent="0.3">
      <c r="A20" s="512" t="s">
        <v>118</v>
      </c>
      <c r="B20" s="517">
        <v>21.22</v>
      </c>
      <c r="C20" s="514"/>
      <c r="D20" s="514"/>
      <c r="E20" s="514"/>
    </row>
    <row r="21" spans="1:6" ht="16.5" customHeight="1" x14ac:dyDescent="0.3">
      <c r="A21" s="512" t="s">
        <v>119</v>
      </c>
      <c r="B21" s="518">
        <v>0.1</v>
      </c>
      <c r="C21" s="514"/>
      <c r="D21" s="514"/>
      <c r="E21" s="514"/>
    </row>
    <row r="22" spans="1:6" ht="15.75" customHeight="1" x14ac:dyDescent="0.25">
      <c r="A22" s="514"/>
      <c r="B22" s="514"/>
      <c r="C22" s="514"/>
      <c r="D22" s="514"/>
      <c r="E22" s="514"/>
    </row>
    <row r="23" spans="1:6" ht="16.5" customHeight="1" x14ac:dyDescent="0.3">
      <c r="A23" s="519" t="s">
        <v>120</v>
      </c>
      <c r="B23" s="520" t="s">
        <v>121</v>
      </c>
      <c r="C23" s="519" t="s">
        <v>122</v>
      </c>
      <c r="D23" s="519" t="s">
        <v>123</v>
      </c>
      <c r="E23" s="519" t="s">
        <v>124</v>
      </c>
      <c r="F23" s="519" t="s">
        <v>134</v>
      </c>
    </row>
    <row r="24" spans="1:6" ht="16.5" customHeight="1" x14ac:dyDescent="0.3">
      <c r="A24" s="521">
        <v>1</v>
      </c>
      <c r="B24" s="522">
        <v>57033835</v>
      </c>
      <c r="C24" s="522">
        <v>9850.69</v>
      </c>
      <c r="D24" s="523">
        <v>1.21</v>
      </c>
      <c r="E24" s="524">
        <v>5.26</v>
      </c>
      <c r="F24" s="524">
        <v>12.69</v>
      </c>
    </row>
    <row r="25" spans="1:6" ht="16.5" customHeight="1" x14ac:dyDescent="0.3">
      <c r="A25" s="521">
        <v>2</v>
      </c>
      <c r="B25" s="522">
        <v>57280150</v>
      </c>
      <c r="C25" s="522">
        <v>9583.6</v>
      </c>
      <c r="D25" s="523">
        <v>1.22</v>
      </c>
      <c r="E25" s="523">
        <v>5.25</v>
      </c>
      <c r="F25" s="523">
        <v>12.67</v>
      </c>
    </row>
    <row r="26" spans="1:6" ht="16.5" customHeight="1" x14ac:dyDescent="0.3">
      <c r="A26" s="521">
        <v>3</v>
      </c>
      <c r="B26" s="522">
        <v>57183938</v>
      </c>
      <c r="C26" s="522">
        <v>9554.5400000000009</v>
      </c>
      <c r="D26" s="523">
        <v>1.2</v>
      </c>
      <c r="E26" s="523">
        <v>5.25</v>
      </c>
      <c r="F26" s="523">
        <v>12.65</v>
      </c>
    </row>
    <row r="27" spans="1:6" ht="16.5" customHeight="1" x14ac:dyDescent="0.3">
      <c r="A27" s="521">
        <v>4</v>
      </c>
      <c r="B27" s="522">
        <v>57141384</v>
      </c>
      <c r="C27" s="522">
        <v>9557.98</v>
      </c>
      <c r="D27" s="523">
        <v>1.19</v>
      </c>
      <c r="E27" s="523">
        <v>5.25</v>
      </c>
      <c r="F27" s="523">
        <v>12.65</v>
      </c>
    </row>
    <row r="28" spans="1:6" ht="16.5" customHeight="1" x14ac:dyDescent="0.3">
      <c r="A28" s="521">
        <v>5</v>
      </c>
      <c r="B28" s="525">
        <v>57262716</v>
      </c>
      <c r="C28" s="522">
        <v>9507.27</v>
      </c>
      <c r="D28" s="523">
        <v>1.19</v>
      </c>
      <c r="E28" s="523">
        <v>5.25</v>
      </c>
      <c r="F28" s="523">
        <v>12.61</v>
      </c>
    </row>
    <row r="29" spans="1:6" ht="16.5" customHeight="1" x14ac:dyDescent="0.3">
      <c r="A29" s="521">
        <v>6</v>
      </c>
      <c r="B29" s="525">
        <v>57172787</v>
      </c>
      <c r="C29" s="525">
        <v>9541.48</v>
      </c>
      <c r="D29" s="526">
        <v>1.21</v>
      </c>
      <c r="E29" s="526">
        <v>5.25</v>
      </c>
      <c r="F29" s="526">
        <v>12.63</v>
      </c>
    </row>
    <row r="30" spans="1:6" ht="16.5" customHeight="1" x14ac:dyDescent="0.3">
      <c r="A30" s="527" t="s">
        <v>125</v>
      </c>
      <c r="B30" s="528">
        <f>AVERAGE(B24:B29)</f>
        <v>57179135</v>
      </c>
      <c r="C30" s="529">
        <f>AVERAGE(C24:C29)</f>
        <v>9599.26</v>
      </c>
      <c r="D30" s="530">
        <f>AVERAGE(D24:D29)</f>
        <v>1.2033333333333334</v>
      </c>
      <c r="E30" s="530">
        <f>AVERAGE(E24:E29)</f>
        <v>5.251666666666666</v>
      </c>
      <c r="F30" s="530">
        <f>AVERAGE(F24:F29)</f>
        <v>12.649999999999999</v>
      </c>
    </row>
    <row r="31" spans="1:6" ht="16.5" customHeight="1" x14ac:dyDescent="0.3">
      <c r="A31" s="531" t="s">
        <v>126</v>
      </c>
      <c r="B31" s="532">
        <f>(STDEV(B24:B28)/B30)</f>
        <v>1.7432415243976752E-3</v>
      </c>
      <c r="C31" s="533"/>
      <c r="D31" s="533"/>
      <c r="E31" s="534"/>
      <c r="F31" s="534"/>
    </row>
    <row r="32" spans="1:6" s="507" customFormat="1" ht="16.5" customHeight="1" x14ac:dyDescent="0.3">
      <c r="A32" s="535" t="s">
        <v>3</v>
      </c>
      <c r="B32" s="536">
        <f>COUNT(B24:B28)</f>
        <v>5</v>
      </c>
      <c r="C32" s="537"/>
      <c r="D32" s="538"/>
      <c r="E32" s="539"/>
      <c r="F32" s="539"/>
    </row>
    <row r="33" spans="1:6" s="507" customFormat="1" ht="15.75" customHeight="1" x14ac:dyDescent="0.25">
      <c r="A33" s="514"/>
      <c r="B33" s="514"/>
      <c r="C33" s="514"/>
      <c r="D33" s="514"/>
      <c r="E33" s="514"/>
    </row>
    <row r="34" spans="1:6" s="507" customFormat="1" ht="16.5" customHeight="1" x14ac:dyDescent="0.3">
      <c r="A34" s="515" t="s">
        <v>127</v>
      </c>
      <c r="B34" s="540" t="s">
        <v>132</v>
      </c>
      <c r="C34" s="541"/>
      <c r="D34" s="541"/>
      <c r="E34" s="541"/>
    </row>
    <row r="35" spans="1:6" ht="16.5" customHeight="1" x14ac:dyDescent="0.3">
      <c r="A35" s="515"/>
      <c r="B35" s="540" t="s">
        <v>129</v>
      </c>
      <c r="C35" s="541"/>
      <c r="D35" s="541"/>
      <c r="E35" s="541"/>
    </row>
    <row r="36" spans="1:6" ht="16.5" customHeight="1" x14ac:dyDescent="0.3">
      <c r="A36" s="515"/>
      <c r="B36" s="540" t="s">
        <v>130</v>
      </c>
      <c r="C36" s="541"/>
      <c r="D36" s="541"/>
      <c r="E36" s="541"/>
    </row>
    <row r="37" spans="1:6" ht="15.75" customHeight="1" x14ac:dyDescent="0.25">
      <c r="A37" s="514"/>
      <c r="B37" s="514"/>
      <c r="C37" s="514"/>
      <c r="D37" s="514"/>
      <c r="E37" s="514"/>
    </row>
    <row r="38" spans="1:6" ht="16.5" customHeight="1" x14ac:dyDescent="0.3">
      <c r="A38" s="510" t="s">
        <v>0</v>
      </c>
      <c r="B38" s="511" t="s">
        <v>131</v>
      </c>
    </row>
    <row r="39" spans="1:6" ht="16.5" customHeight="1" x14ac:dyDescent="0.3">
      <c r="A39" s="515" t="s">
        <v>1</v>
      </c>
      <c r="B39" s="512" t="s">
        <v>133</v>
      </c>
      <c r="C39" s="514"/>
      <c r="D39" s="514"/>
      <c r="E39" s="514"/>
    </row>
    <row r="40" spans="1:6" ht="16.5" customHeight="1" x14ac:dyDescent="0.3">
      <c r="A40" s="515" t="s">
        <v>2</v>
      </c>
      <c r="B40" s="517">
        <v>98.8</v>
      </c>
      <c r="C40" s="514"/>
      <c r="D40" s="514"/>
      <c r="E40" s="514"/>
    </row>
    <row r="41" spans="1:6" ht="16.5" customHeight="1" x14ac:dyDescent="0.3">
      <c r="A41" s="512" t="s">
        <v>118</v>
      </c>
      <c r="B41" s="517">
        <v>21.22</v>
      </c>
      <c r="C41" s="514"/>
      <c r="D41" s="514"/>
      <c r="E41" s="514"/>
    </row>
    <row r="42" spans="1:6" ht="16.5" customHeight="1" x14ac:dyDescent="0.3">
      <c r="A42" s="512" t="s">
        <v>119</v>
      </c>
      <c r="B42" s="518">
        <v>0.33300000000000002</v>
      </c>
      <c r="C42" s="514"/>
      <c r="D42" s="514"/>
      <c r="E42" s="514"/>
    </row>
    <row r="43" spans="1:6" ht="15.75" customHeight="1" x14ac:dyDescent="0.25">
      <c r="A43" s="514"/>
      <c r="B43" s="514"/>
      <c r="C43" s="514"/>
      <c r="D43" s="514"/>
      <c r="E43" s="514"/>
    </row>
    <row r="44" spans="1:6" ht="16.5" customHeight="1" x14ac:dyDescent="0.3">
      <c r="A44" s="519" t="s">
        <v>120</v>
      </c>
      <c r="B44" s="520" t="s">
        <v>121</v>
      </c>
      <c r="C44" s="519" t="s">
        <v>122</v>
      </c>
      <c r="D44" s="519" t="s">
        <v>123</v>
      </c>
      <c r="E44" s="519" t="s">
        <v>124</v>
      </c>
      <c r="F44" s="519" t="s">
        <v>134</v>
      </c>
    </row>
    <row r="45" spans="1:6" ht="16.5" customHeight="1" x14ac:dyDescent="0.3">
      <c r="A45" s="521">
        <v>1</v>
      </c>
      <c r="B45" s="522">
        <v>187662528</v>
      </c>
      <c r="C45" s="522">
        <v>6905.43</v>
      </c>
      <c r="D45" s="523">
        <v>1.32</v>
      </c>
      <c r="E45" s="524">
        <v>5.24</v>
      </c>
      <c r="F45" s="524">
        <v>9.99</v>
      </c>
    </row>
    <row r="46" spans="1:6" ht="16.5" customHeight="1" x14ac:dyDescent="0.3">
      <c r="A46" s="521">
        <v>2</v>
      </c>
      <c r="B46" s="522">
        <v>187616077</v>
      </c>
      <c r="C46" s="522">
        <v>6906.15</v>
      </c>
      <c r="D46" s="523">
        <v>1.33</v>
      </c>
      <c r="E46" s="523">
        <v>5.24</v>
      </c>
      <c r="F46" s="523">
        <v>9.99</v>
      </c>
    </row>
    <row r="47" spans="1:6" ht="16.5" customHeight="1" x14ac:dyDescent="0.3">
      <c r="A47" s="521">
        <v>3</v>
      </c>
      <c r="B47" s="522">
        <v>187590542</v>
      </c>
      <c r="C47" s="522">
        <v>6932.44</v>
      </c>
      <c r="D47" s="523">
        <v>1.3</v>
      </c>
      <c r="E47" s="523">
        <v>5.25</v>
      </c>
      <c r="F47" s="523">
        <v>10.01</v>
      </c>
    </row>
    <row r="48" spans="1:6" ht="16.5" customHeight="1" x14ac:dyDescent="0.3">
      <c r="A48" s="521">
        <v>4</v>
      </c>
      <c r="B48" s="522">
        <v>187637618</v>
      </c>
      <c r="C48" s="522">
        <v>6900.86</v>
      </c>
      <c r="D48" s="523">
        <v>1.32</v>
      </c>
      <c r="E48" s="523">
        <v>5.24</v>
      </c>
      <c r="F48" s="523">
        <v>9.99</v>
      </c>
    </row>
    <row r="49" spans="1:7" ht="16.5" customHeight="1" x14ac:dyDescent="0.3">
      <c r="A49" s="521">
        <v>5</v>
      </c>
      <c r="B49" s="522">
        <v>187610848</v>
      </c>
      <c r="C49" s="522">
        <v>6944.85</v>
      </c>
      <c r="D49" s="523">
        <v>1.29</v>
      </c>
      <c r="E49" s="523">
        <v>5.25</v>
      </c>
      <c r="F49" s="523">
        <v>10.01</v>
      </c>
    </row>
    <row r="50" spans="1:7" ht="16.5" customHeight="1" x14ac:dyDescent="0.3">
      <c r="A50" s="521">
        <v>6</v>
      </c>
      <c r="B50" s="525">
        <v>187437895</v>
      </c>
      <c r="C50" s="525">
        <v>6929.26</v>
      </c>
      <c r="D50" s="526">
        <v>1.32</v>
      </c>
      <c r="E50" s="526">
        <v>5.24</v>
      </c>
      <c r="F50" s="526">
        <v>10.01</v>
      </c>
    </row>
    <row r="51" spans="1:7" ht="16.5" customHeight="1" x14ac:dyDescent="0.3">
      <c r="A51" s="527" t="s">
        <v>125</v>
      </c>
      <c r="B51" s="528">
        <f>AVERAGE(B45:B50)</f>
        <v>187592584.66666666</v>
      </c>
      <c r="C51" s="529">
        <f>AVERAGE(C45:C50)</f>
        <v>6919.8316666666678</v>
      </c>
      <c r="D51" s="530">
        <f>AVERAGE(D45:D50)</f>
        <v>1.3133333333333335</v>
      </c>
      <c r="E51" s="530">
        <f>AVERAGE(E45:E50)</f>
        <v>5.2433333333333332</v>
      </c>
      <c r="F51" s="530">
        <f>AVERAGE(F45:F50)</f>
        <v>10</v>
      </c>
    </row>
    <row r="52" spans="1:7" ht="16.5" customHeight="1" x14ac:dyDescent="0.3">
      <c r="A52" s="531" t="s">
        <v>126</v>
      </c>
      <c r="B52" s="532">
        <f>(STDEV(B45:B50)/B51)</f>
        <v>4.247105470121493E-4</v>
      </c>
      <c r="C52" s="533"/>
      <c r="D52" s="533"/>
      <c r="E52" s="534"/>
      <c r="F52" s="534"/>
    </row>
    <row r="53" spans="1:7" s="507" customFormat="1" ht="16.5" customHeight="1" x14ac:dyDescent="0.3">
      <c r="A53" s="535" t="s">
        <v>3</v>
      </c>
      <c r="B53" s="536">
        <f>COUNT(B45:B50)</f>
        <v>6</v>
      </c>
      <c r="C53" s="537"/>
      <c r="D53" s="538"/>
      <c r="E53" s="539"/>
      <c r="F53" s="539"/>
    </row>
    <row r="54" spans="1:7" s="507" customFormat="1" ht="15.75" customHeight="1" x14ac:dyDescent="0.25">
      <c r="A54" s="514"/>
      <c r="B54" s="514"/>
      <c r="C54" s="514"/>
      <c r="D54" s="514"/>
      <c r="E54" s="514"/>
    </row>
    <row r="55" spans="1:7" s="507" customFormat="1" ht="16.5" customHeight="1" x14ac:dyDescent="0.3">
      <c r="A55" s="515" t="s">
        <v>127</v>
      </c>
      <c r="B55" s="540" t="s">
        <v>128</v>
      </c>
      <c r="C55" s="541"/>
      <c r="D55" s="541"/>
      <c r="E55" s="541"/>
    </row>
    <row r="56" spans="1:7" ht="16.5" customHeight="1" x14ac:dyDescent="0.3">
      <c r="A56" s="515"/>
      <c r="B56" s="540" t="s">
        <v>129</v>
      </c>
      <c r="C56" s="541"/>
      <c r="D56" s="541"/>
      <c r="E56" s="541"/>
    </row>
    <row r="57" spans="1:7" ht="16.5" customHeight="1" x14ac:dyDescent="0.3">
      <c r="A57" s="515"/>
      <c r="B57" s="540" t="s">
        <v>130</v>
      </c>
      <c r="C57" s="541"/>
      <c r="D57" s="541"/>
      <c r="E57" s="541"/>
    </row>
    <row r="58" spans="1:7" ht="14.25" customHeight="1" thickBot="1" x14ac:dyDescent="0.3">
      <c r="A58" s="542"/>
      <c r="B58" s="543"/>
      <c r="D58" s="544"/>
      <c r="F58" s="545"/>
      <c r="G58" s="545"/>
    </row>
    <row r="59" spans="1:7" ht="15" customHeight="1" x14ac:dyDescent="0.3">
      <c r="B59" s="546" t="s">
        <v>4</v>
      </c>
      <c r="C59" s="546"/>
      <c r="E59" s="547" t="s">
        <v>5</v>
      </c>
      <c r="F59" s="548"/>
      <c r="G59" s="547" t="s">
        <v>6</v>
      </c>
    </row>
    <row r="60" spans="1:7" ht="15" customHeight="1" x14ac:dyDescent="0.3">
      <c r="A60" s="549" t="s">
        <v>7</v>
      </c>
      <c r="B60" s="550"/>
      <c r="C60" s="550"/>
      <c r="E60" s="550"/>
      <c r="G60" s="550"/>
    </row>
    <row r="61" spans="1:7" ht="15" customHeight="1" x14ac:dyDescent="0.3">
      <c r="A61" s="549" t="s">
        <v>8</v>
      </c>
      <c r="B61" s="551"/>
      <c r="C61" s="551"/>
      <c r="E61" s="551"/>
      <c r="G61" s="5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B34" sqref="B34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461" t="s">
        <v>9</v>
      </c>
      <c r="B11" s="462"/>
      <c r="C11" s="462"/>
      <c r="D11" s="462"/>
      <c r="E11" s="462"/>
      <c r="F11" s="463"/>
      <c r="G11" s="370"/>
    </row>
    <row r="12" spans="1:7" ht="16.5" customHeight="1" x14ac:dyDescent="0.3">
      <c r="A12" s="464" t="s">
        <v>10</v>
      </c>
      <c r="B12" s="464"/>
      <c r="C12" s="464"/>
      <c r="D12" s="464"/>
      <c r="E12" s="464"/>
      <c r="F12" s="464"/>
      <c r="G12" s="371"/>
    </row>
    <row r="14" spans="1:7" ht="16.5" customHeight="1" x14ac:dyDescent="0.3">
      <c r="A14" s="465" t="s">
        <v>11</v>
      </c>
      <c r="B14" s="465"/>
      <c r="C14" s="372" t="s">
        <v>111</v>
      </c>
    </row>
    <row r="15" spans="1:7" ht="16.5" customHeight="1" x14ac:dyDescent="0.3">
      <c r="A15" s="465" t="s">
        <v>12</v>
      </c>
      <c r="B15" s="465"/>
      <c r="C15" s="372" t="s">
        <v>110</v>
      </c>
    </row>
    <row r="16" spans="1:7" ht="16.5" customHeight="1" x14ac:dyDescent="0.3">
      <c r="A16" s="465" t="s">
        <v>13</v>
      </c>
      <c r="B16" s="465"/>
      <c r="C16" s="372" t="s">
        <v>112</v>
      </c>
    </row>
    <row r="17" spans="1:5" ht="16.5" customHeight="1" x14ac:dyDescent="0.3">
      <c r="A17" s="465" t="s">
        <v>14</v>
      </c>
      <c r="B17" s="465"/>
      <c r="C17" s="372" t="s">
        <v>113</v>
      </c>
    </row>
    <row r="18" spans="1:5" ht="16.5" customHeight="1" x14ac:dyDescent="0.3">
      <c r="A18" s="465" t="s">
        <v>15</v>
      </c>
      <c r="B18" s="465"/>
      <c r="C18" s="373" t="s">
        <v>114</v>
      </c>
    </row>
    <row r="19" spans="1:5" ht="16.5" customHeight="1" x14ac:dyDescent="0.3">
      <c r="A19" s="465" t="s">
        <v>16</v>
      </c>
      <c r="B19" s="465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464" t="s">
        <v>0</v>
      </c>
      <c r="B21" s="464"/>
      <c r="C21" s="376" t="s">
        <v>17</v>
      </c>
      <c r="D21" s="377"/>
    </row>
    <row r="22" spans="1:5" ht="15.75" customHeight="1" thickBot="1" x14ac:dyDescent="0.35">
      <c r="A22" s="466"/>
      <c r="B22" s="466"/>
      <c r="C22" s="378"/>
      <c r="D22" s="466"/>
      <c r="E22" s="466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1044.32</v>
      </c>
      <c r="D24" s="383">
        <f t="shared" ref="D24:D43" si="0">(C24-$C$46)/$C$46</f>
        <v>-3.7605102541158676E-3</v>
      </c>
      <c r="E24" s="384"/>
    </row>
    <row r="25" spans="1:5" ht="15.75" customHeight="1" x14ac:dyDescent="0.3">
      <c r="C25" s="382">
        <v>1043.72</v>
      </c>
      <c r="D25" s="385">
        <f t="shared" si="0"/>
        <v>-4.3328862440877537E-3</v>
      </c>
      <c r="E25" s="384"/>
    </row>
    <row r="26" spans="1:5" ht="15.75" customHeight="1" x14ac:dyDescent="0.3">
      <c r="C26" s="382">
        <v>1044.1300000000001</v>
      </c>
      <c r="D26" s="385">
        <f t="shared" si="0"/>
        <v>-3.9417626509401608E-3</v>
      </c>
      <c r="E26" s="384"/>
    </row>
    <row r="27" spans="1:5" ht="15.75" customHeight="1" x14ac:dyDescent="0.3">
      <c r="C27" s="382">
        <v>1062.6600000000001</v>
      </c>
      <c r="D27" s="385">
        <f t="shared" si="0"/>
        <v>1.3735115839360903E-2</v>
      </c>
      <c r="E27" s="384"/>
    </row>
    <row r="28" spans="1:5" ht="15.75" customHeight="1" x14ac:dyDescent="0.3">
      <c r="C28" s="382">
        <v>1052.2</v>
      </c>
      <c r="D28" s="385">
        <f t="shared" si="0"/>
        <v>3.7566944141828114E-3</v>
      </c>
      <c r="E28" s="384"/>
    </row>
    <row r="29" spans="1:5" ht="15.75" customHeight="1" x14ac:dyDescent="0.3">
      <c r="C29" s="382">
        <v>1052.94</v>
      </c>
      <c r="D29" s="385">
        <f t="shared" si="0"/>
        <v>4.4626248018149193E-3</v>
      </c>
      <c r="E29" s="384"/>
    </row>
    <row r="30" spans="1:5" ht="15.75" customHeight="1" x14ac:dyDescent="0.3">
      <c r="C30" s="382">
        <v>1039.52</v>
      </c>
      <c r="D30" s="385">
        <f t="shared" si="0"/>
        <v>-8.3395181738916049E-3</v>
      </c>
      <c r="E30" s="384"/>
    </row>
    <row r="31" spans="1:5" ht="15.75" customHeight="1" x14ac:dyDescent="0.3">
      <c r="C31" s="382">
        <v>1043.92</v>
      </c>
      <c r="D31" s="385">
        <f t="shared" si="0"/>
        <v>-4.1420942474303859E-3</v>
      </c>
      <c r="E31" s="384"/>
    </row>
    <row r="32" spans="1:5" ht="15.75" customHeight="1" x14ac:dyDescent="0.3">
      <c r="C32" s="382">
        <v>1040.52</v>
      </c>
      <c r="D32" s="385">
        <f t="shared" si="0"/>
        <v>-7.3855581906049845E-3</v>
      </c>
      <c r="E32" s="384"/>
    </row>
    <row r="33" spans="1:7" ht="15.75" customHeight="1" x14ac:dyDescent="0.3">
      <c r="C33" s="382">
        <v>1057.22</v>
      </c>
      <c r="D33" s="385">
        <f t="shared" si="0"/>
        <v>8.5455735302816319E-3</v>
      </c>
      <c r="E33" s="384"/>
    </row>
    <row r="34" spans="1:7" ht="15.75" customHeight="1" x14ac:dyDescent="0.3">
      <c r="C34" s="382">
        <v>1041.81</v>
      </c>
      <c r="D34" s="385">
        <f t="shared" si="0"/>
        <v>-6.1549498121652776E-3</v>
      </c>
      <c r="E34" s="384"/>
    </row>
    <row r="35" spans="1:7" ht="15.75" customHeight="1" x14ac:dyDescent="0.3">
      <c r="C35" s="382">
        <v>1031.82</v>
      </c>
      <c r="D35" s="385">
        <f t="shared" si="0"/>
        <v>-1.5685010045198632E-2</v>
      </c>
      <c r="E35" s="384"/>
    </row>
    <row r="36" spans="1:7" ht="15.75" customHeight="1" x14ac:dyDescent="0.3">
      <c r="C36" s="382">
        <v>1038.3900000000001</v>
      </c>
      <c r="D36" s="385">
        <f t="shared" si="0"/>
        <v>-9.4174929550053747E-3</v>
      </c>
      <c r="E36" s="384"/>
    </row>
    <row r="37" spans="1:7" ht="15.75" customHeight="1" x14ac:dyDescent="0.3">
      <c r="C37" s="382">
        <v>1057.04</v>
      </c>
      <c r="D37" s="385">
        <f t="shared" si="0"/>
        <v>8.3738607332899794E-3</v>
      </c>
      <c r="E37" s="384"/>
    </row>
    <row r="38" spans="1:7" ht="15.75" customHeight="1" x14ac:dyDescent="0.3">
      <c r="C38" s="382">
        <v>1042.8800000000001</v>
      </c>
      <c r="D38" s="385">
        <f t="shared" si="0"/>
        <v>-5.134212630048437E-3</v>
      </c>
      <c r="E38" s="384"/>
    </row>
    <row r="39" spans="1:7" ht="15.75" customHeight="1" x14ac:dyDescent="0.3">
      <c r="C39" s="382">
        <v>1052.8</v>
      </c>
      <c r="D39" s="385">
        <f t="shared" si="0"/>
        <v>4.3290704041546975E-3</v>
      </c>
      <c r="E39" s="384"/>
    </row>
    <row r="40" spans="1:7" ht="15.75" customHeight="1" x14ac:dyDescent="0.3">
      <c r="C40" s="382">
        <v>1054.23</v>
      </c>
      <c r="D40" s="385">
        <f t="shared" si="0"/>
        <v>5.6932331802546261E-3</v>
      </c>
      <c r="E40" s="384"/>
    </row>
    <row r="41" spans="1:7" ht="15.75" customHeight="1" x14ac:dyDescent="0.3">
      <c r="C41" s="382">
        <v>1058.51</v>
      </c>
      <c r="D41" s="385">
        <f t="shared" si="0"/>
        <v>9.7761819087213379E-3</v>
      </c>
      <c r="E41" s="384"/>
    </row>
    <row r="42" spans="1:7" ht="15.75" customHeight="1" x14ac:dyDescent="0.3">
      <c r="C42" s="382">
        <v>1051.57</v>
      </c>
      <c r="D42" s="385">
        <f t="shared" si="0"/>
        <v>3.1556996247121358E-3</v>
      </c>
      <c r="E42" s="384"/>
    </row>
    <row r="43" spans="1:7" ht="16.5" customHeight="1" thickBot="1" x14ac:dyDescent="0.35">
      <c r="C43" s="386">
        <v>1055.04</v>
      </c>
      <c r="D43" s="387">
        <f t="shared" si="0"/>
        <v>6.4659407667167369E-3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20965.239999999998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1048.2619999999999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459">
        <f>C46</f>
        <v>1048.2619999999999</v>
      </c>
      <c r="C49" s="399">
        <f>-IF(C46&lt;=80,10%,IF(C46&lt;250,7.5%,5%))</f>
        <v>-0.05</v>
      </c>
      <c r="D49" s="400">
        <f>IF(C46&lt;=80,C46*0.9,IF(C46&lt;250,C46*0.925,C46*0.95))</f>
        <v>995.84889999999984</v>
      </c>
    </row>
    <row r="50" spans="1:6" ht="17.25" customHeight="1" thickBot="1" x14ac:dyDescent="0.35">
      <c r="B50" s="460"/>
      <c r="C50" s="401">
        <f>IF(C46&lt;=80, 10%, IF(C46&lt;250, 7.5%, 5%))</f>
        <v>0.05</v>
      </c>
      <c r="D50" s="400">
        <f>IF(C46&lt;=80, C46*1.1, IF(C46&lt;250, C46*1.075, C46*1.05))</f>
        <v>1100.6750999999999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4" zoomScale="60" zoomScaleNormal="40" zoomScalePageLayoutView="50" workbookViewId="0">
      <selection activeCell="B116" sqref="B116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7" t="s">
        <v>23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24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3"/>
    </row>
    <row r="16" spans="1:9" ht="19.5" customHeight="1" x14ac:dyDescent="0.3">
      <c r="A16" s="501" t="s">
        <v>9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25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5" t="s">
        <v>11</v>
      </c>
      <c r="B18" s="500" t="s">
        <v>103</v>
      </c>
      <c r="C18" s="500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505" t="s">
        <v>104</v>
      </c>
      <c r="C20" s="505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505" t="s">
        <v>109</v>
      </c>
      <c r="C21" s="505"/>
      <c r="D21" s="505"/>
      <c r="E21" s="505"/>
      <c r="F21" s="505"/>
      <c r="G21" s="505"/>
      <c r="H21" s="505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500" t="s">
        <v>105</v>
      </c>
      <c r="C26" s="500"/>
    </row>
    <row r="27" spans="1:14" ht="26.25" customHeight="1" x14ac:dyDescent="0.4">
      <c r="A27" s="14" t="s">
        <v>26</v>
      </c>
      <c r="B27" s="498" t="s">
        <v>106</v>
      </c>
      <c r="C27" s="498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75" t="s">
        <v>28</v>
      </c>
      <c r="D29" s="476"/>
      <c r="E29" s="476"/>
      <c r="F29" s="476"/>
      <c r="G29" s="477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8" t="s">
        <v>31</v>
      </c>
      <c r="D31" s="479"/>
      <c r="E31" s="479"/>
      <c r="F31" s="479"/>
      <c r="G31" s="479"/>
      <c r="H31" s="480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8" t="s">
        <v>33</v>
      </c>
      <c r="D32" s="479"/>
      <c r="E32" s="479"/>
      <c r="F32" s="479"/>
      <c r="G32" s="479"/>
      <c r="H32" s="480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81" t="s">
        <v>37</v>
      </c>
      <c r="E36" s="499"/>
      <c r="F36" s="481" t="s">
        <v>38</v>
      </c>
      <c r="G36" s="482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83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83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69" t="s">
        <v>56</v>
      </c>
      <c r="B46" s="470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71"/>
      <c r="B47" s="472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1056.694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86" t="s">
        <v>72</v>
      </c>
      <c r="D60" s="489">
        <v>174.87</v>
      </c>
      <c r="E60" s="87">
        <v>1</v>
      </c>
      <c r="F60" s="88">
        <v>69844757</v>
      </c>
      <c r="G60" s="174">
        <f>IF(ISBLANK(F60),"-",(F60/$D$50*$D$47*$B$68)*($B$57/$D$60))</f>
        <v>296.45128483077821</v>
      </c>
      <c r="H60" s="89">
        <f t="shared" ref="H60:H71" si="0">IF(ISBLANK(F60),"-",G60/$B$56)</f>
        <v>0.98817094943592731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87"/>
      <c r="D61" s="490"/>
      <c r="E61" s="90">
        <v>2</v>
      </c>
      <c r="F61" s="42">
        <v>69465158</v>
      </c>
      <c r="G61" s="175">
        <f>IF(ISBLANK(F61),"-",(F61/$D$50*$D$47*$B$68)*($B$57/$D$60))</f>
        <v>294.84010288808093</v>
      </c>
      <c r="H61" s="91">
        <f t="shared" si="0"/>
        <v>0.98280034296026975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87"/>
      <c r="D62" s="490"/>
      <c r="E62" s="90">
        <v>3</v>
      </c>
      <c r="F62" s="92">
        <v>69729214</v>
      </c>
      <c r="G62" s="175">
        <f>IF(ISBLANK(F62),"-",(F62/$D$50*$D$47*$B$68)*($B$57/$D$60))</f>
        <v>295.96087048510014</v>
      </c>
      <c r="H62" s="91">
        <f t="shared" si="0"/>
        <v>0.98653623495033382</v>
      </c>
      <c r="L62" s="17"/>
    </row>
    <row r="63" spans="1:12" ht="27" customHeight="1" x14ac:dyDescent="0.4">
      <c r="A63" s="29" t="s">
        <v>75</v>
      </c>
      <c r="B63" s="30">
        <v>1</v>
      </c>
      <c r="C63" s="497"/>
      <c r="D63" s="491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86" t="s">
        <v>77</v>
      </c>
      <c r="D64" s="489">
        <v>172.22</v>
      </c>
      <c r="E64" s="87">
        <v>1</v>
      </c>
      <c r="F64" s="88">
        <v>67204893</v>
      </c>
      <c r="G64" s="176">
        <f>IF(ISBLANK(F64),"-",(F64/$D$50*$D$47*$B$68)*($B$57/$D$64))</f>
        <v>289.63573608853829</v>
      </c>
      <c r="H64" s="95">
        <f t="shared" si="0"/>
        <v>0.96545245362846099</v>
      </c>
    </row>
    <row r="65" spans="1:8" ht="26.25" customHeight="1" x14ac:dyDescent="0.4">
      <c r="A65" s="29" t="s">
        <v>78</v>
      </c>
      <c r="B65" s="30">
        <v>1</v>
      </c>
      <c r="C65" s="487"/>
      <c r="D65" s="490"/>
      <c r="E65" s="90">
        <v>2</v>
      </c>
      <c r="F65" s="42">
        <v>66992102</v>
      </c>
      <c r="G65" s="177">
        <f>IF(ISBLANK(F65),"-",(F65/$D$50*$D$47*$B$68)*($B$57/$D$64))</f>
        <v>288.71866182256156</v>
      </c>
      <c r="H65" s="96">
        <f t="shared" si="0"/>
        <v>0.9623955394085385</v>
      </c>
    </row>
    <row r="66" spans="1:8" ht="26.25" customHeight="1" x14ac:dyDescent="0.4">
      <c r="A66" s="29" t="s">
        <v>79</v>
      </c>
      <c r="B66" s="30">
        <v>1</v>
      </c>
      <c r="C66" s="487"/>
      <c r="D66" s="490"/>
      <c r="E66" s="90">
        <v>3</v>
      </c>
      <c r="F66" s="42">
        <v>66909336</v>
      </c>
      <c r="G66" s="177">
        <f>IF(ISBLANK(F66),"-",(F66/$D$50*$D$47*$B$68)*($B$57/$D$64))</f>
        <v>288.36196173328233</v>
      </c>
      <c r="H66" s="96">
        <f t="shared" si="0"/>
        <v>0.96120653911094112</v>
      </c>
    </row>
    <row r="67" spans="1:8" ht="27" customHeight="1" x14ac:dyDescent="0.4">
      <c r="A67" s="29" t="s">
        <v>80</v>
      </c>
      <c r="B67" s="30">
        <v>1</v>
      </c>
      <c r="C67" s="497"/>
      <c r="D67" s="491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86" t="s">
        <v>82</v>
      </c>
      <c r="D68" s="489">
        <v>176.87</v>
      </c>
      <c r="E68" s="87">
        <v>1</v>
      </c>
      <c r="F68" s="88">
        <v>70261388</v>
      </c>
      <c r="G68" s="176">
        <f>IF(ISBLANK(F68),"-",(F68/$D$50*$D$47*$B$68)*($B$57/$D$68))</f>
        <v>294.8474562894159</v>
      </c>
      <c r="H68" s="91">
        <f t="shared" si="0"/>
        <v>0.982824854298053</v>
      </c>
    </row>
    <row r="69" spans="1:8" ht="27" customHeight="1" x14ac:dyDescent="0.4">
      <c r="A69" s="77" t="s">
        <v>83</v>
      </c>
      <c r="B69" s="99">
        <f>(D47*B68)/B56*B57</f>
        <v>176.11566666666664</v>
      </c>
      <c r="C69" s="487"/>
      <c r="D69" s="490"/>
      <c r="E69" s="90">
        <v>2</v>
      </c>
      <c r="F69" s="42">
        <v>70474270</v>
      </c>
      <c r="G69" s="177">
        <f>IF(ISBLANK(F69),"-",(F69/$D$50*$D$47*$B$68)*($B$57/$D$68))</f>
        <v>295.74080209393946</v>
      </c>
      <c r="H69" s="91">
        <f t="shared" si="0"/>
        <v>0.9858026736464649</v>
      </c>
    </row>
    <row r="70" spans="1:8" ht="26.25" customHeight="1" x14ac:dyDescent="0.4">
      <c r="A70" s="492" t="s">
        <v>56</v>
      </c>
      <c r="B70" s="493"/>
      <c r="C70" s="487"/>
      <c r="D70" s="490"/>
      <c r="E70" s="90">
        <v>3</v>
      </c>
      <c r="F70" s="42">
        <v>70399268</v>
      </c>
      <c r="G70" s="177">
        <f>IF(ISBLANK(F70),"-",(F70/$D$50*$D$47*$B$68)*($B$57/$D$68))</f>
        <v>295.4260609602087</v>
      </c>
      <c r="H70" s="91">
        <f t="shared" si="0"/>
        <v>0.98475353653402897</v>
      </c>
    </row>
    <row r="71" spans="1:8" ht="27" customHeight="1" x14ac:dyDescent="0.4">
      <c r="A71" s="494"/>
      <c r="B71" s="495"/>
      <c r="C71" s="488"/>
      <c r="D71" s="491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293.33143746576729</v>
      </c>
      <c r="H72" s="104">
        <f>AVERAGE(H60:H71)</f>
        <v>0.9777714582192244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1.1500757107206437E-2</v>
      </c>
      <c r="H73" s="179">
        <f>STDEV(H60:H71)/H72</f>
        <v>1.1500757107206426E-2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73" t="str">
        <f>B20</f>
        <v xml:space="preserve">Lamivudine </v>
      </c>
      <c r="D76" s="473"/>
      <c r="E76" s="110" t="s">
        <v>86</v>
      </c>
      <c r="F76" s="110"/>
      <c r="G76" s="111">
        <f>H72</f>
        <v>0.9777714582192244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96" t="str">
        <f>B26</f>
        <v>Lamivudine</v>
      </c>
      <c r="C79" s="496"/>
    </row>
    <row r="80" spans="1:8" ht="26.25" customHeight="1" x14ac:dyDescent="0.4">
      <c r="A80" s="14" t="s">
        <v>26</v>
      </c>
      <c r="B80" s="496" t="str">
        <f>B27</f>
        <v>L3-7</v>
      </c>
      <c r="C80" s="496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75" t="s">
        <v>28</v>
      </c>
      <c r="D82" s="476"/>
      <c r="E82" s="476"/>
      <c r="F82" s="476"/>
      <c r="G82" s="477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8" t="s">
        <v>89</v>
      </c>
      <c r="D84" s="479"/>
      <c r="E84" s="479"/>
      <c r="F84" s="479"/>
      <c r="G84" s="479"/>
      <c r="H84" s="480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8" t="s">
        <v>90</v>
      </c>
      <c r="D85" s="479"/>
      <c r="E85" s="479"/>
      <c r="F85" s="479"/>
      <c r="G85" s="479"/>
      <c r="H85" s="480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81" t="s">
        <v>38</v>
      </c>
      <c r="G89" s="482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83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83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69" t="s">
        <v>56</v>
      </c>
      <c r="B99" s="484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71"/>
      <c r="B100" s="485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226483946</v>
      </c>
      <c r="E108" s="180">
        <f t="shared" ref="E108:E113" si="1">IF(ISBLANK(D108),"-",D108/$D$103*$D$100*$B$116)</f>
        <v>262.67546778681088</v>
      </c>
      <c r="F108" s="150">
        <f t="shared" ref="F108:F113" si="2">IF(ISBLANK(D108), "-", E108/$B$56)</f>
        <v>0.87558489262270289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220391682</v>
      </c>
      <c r="E109" s="181">
        <f t="shared" si="1"/>
        <v>255.60967648308318</v>
      </c>
      <c r="F109" s="151">
        <f t="shared" si="2"/>
        <v>0.85203225494361057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229660046</v>
      </c>
      <c r="E110" s="181">
        <f t="shared" si="1"/>
        <v>266.35909997342821</v>
      </c>
      <c r="F110" s="151">
        <f t="shared" si="2"/>
        <v>0.88786366657809401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233381148</v>
      </c>
      <c r="E111" s="181">
        <f t="shared" si="1"/>
        <v>270.67482400506634</v>
      </c>
      <c r="F111" s="151">
        <f t="shared" si="2"/>
        <v>0.90224941335022113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230884412</v>
      </c>
      <c r="E112" s="181">
        <f t="shared" si="1"/>
        <v>267.7791163475348</v>
      </c>
      <c r="F112" s="151">
        <f t="shared" si="2"/>
        <v>0.89259705449178262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233516610</v>
      </c>
      <c r="E113" s="182">
        <f t="shared" si="1"/>
        <v>270.83193246615497</v>
      </c>
      <c r="F113" s="154">
        <f t="shared" si="2"/>
        <v>0.9027731082205166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265.65501951034645</v>
      </c>
      <c r="F115" s="157">
        <f>AVERAGE(F108:F113)</f>
        <v>0.88551673170115464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2.1741320401478831E-2</v>
      </c>
      <c r="F116" s="159">
        <f>STDEV(F108:F113)/F115</f>
        <v>2.1741320401478855E-2</v>
      </c>
      <c r="I116" s="3"/>
    </row>
    <row r="117" spans="1:10" ht="27" customHeight="1" x14ac:dyDescent="0.4">
      <c r="A117" s="469" t="s">
        <v>56</v>
      </c>
      <c r="B117" s="470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71"/>
      <c r="B118" s="472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73" t="str">
        <f>B20</f>
        <v xml:space="preserve">Lamivudine </v>
      </c>
      <c r="D120" s="473"/>
      <c r="E120" s="110" t="s">
        <v>102</v>
      </c>
      <c r="F120" s="110"/>
      <c r="G120" s="111">
        <f>F115</f>
        <v>0.88551673170115464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74" t="s">
        <v>4</v>
      </c>
      <c r="C122" s="474"/>
      <c r="E122" s="116" t="s">
        <v>5</v>
      </c>
      <c r="F122" s="165"/>
      <c r="G122" s="474" t="s">
        <v>6</v>
      </c>
      <c r="H122" s="474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7" t="s">
        <v>23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24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186"/>
    </row>
    <row r="16" spans="1:9" ht="19.5" customHeight="1" x14ac:dyDescent="0.3">
      <c r="A16" s="501" t="s">
        <v>9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25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188" t="s">
        <v>11</v>
      </c>
      <c r="B18" s="500" t="s">
        <v>103</v>
      </c>
      <c r="C18" s="500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505" t="s">
        <v>107</v>
      </c>
      <c r="C20" s="505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505" t="s">
        <v>109</v>
      </c>
      <c r="C21" s="505"/>
      <c r="D21" s="505"/>
      <c r="E21" s="505"/>
      <c r="F21" s="505"/>
      <c r="G21" s="505"/>
      <c r="H21" s="505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500" t="s">
        <v>107</v>
      </c>
      <c r="C26" s="500"/>
    </row>
    <row r="27" spans="1:14" ht="26.25" customHeight="1" x14ac:dyDescent="0.4">
      <c r="A27" s="197" t="s">
        <v>26</v>
      </c>
      <c r="B27" s="498" t="s">
        <v>108</v>
      </c>
      <c r="C27" s="498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75" t="s">
        <v>28</v>
      </c>
      <c r="D29" s="476"/>
      <c r="E29" s="476"/>
      <c r="F29" s="476"/>
      <c r="G29" s="477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8" t="s">
        <v>31</v>
      </c>
      <c r="D31" s="479"/>
      <c r="E31" s="479"/>
      <c r="F31" s="479"/>
      <c r="G31" s="479"/>
      <c r="H31" s="480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8" t="s">
        <v>33</v>
      </c>
      <c r="D32" s="479"/>
      <c r="E32" s="479"/>
      <c r="F32" s="479"/>
      <c r="G32" s="479"/>
      <c r="H32" s="480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81" t="s">
        <v>37</v>
      </c>
      <c r="E36" s="499"/>
      <c r="F36" s="481" t="s">
        <v>38</v>
      </c>
      <c r="G36" s="482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83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83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69" t="s">
        <v>56</v>
      </c>
      <c r="B46" s="470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71"/>
      <c r="B47" s="472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1048.2619999999999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86" t="s">
        <v>72</v>
      </c>
      <c r="D60" s="489">
        <v>174.87</v>
      </c>
      <c r="E60" s="270">
        <v>1</v>
      </c>
      <c r="F60" s="271">
        <v>52752674</v>
      </c>
      <c r="G60" s="357">
        <f>IF(ISBLANK(F60),"-",(F60/$D$50*$D$47*$B$68)*($B$57/$D$60))</f>
        <v>276.45687164595432</v>
      </c>
      <c r="H60" s="272">
        <f t="shared" ref="H60:H71" si="0">IF(ISBLANK(F60),"-",G60/$B$56)</f>
        <v>0.92152290548651439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87"/>
      <c r="D61" s="490"/>
      <c r="E61" s="273">
        <v>2</v>
      </c>
      <c r="F61" s="225">
        <v>52545515</v>
      </c>
      <c r="G61" s="358">
        <f>IF(ISBLANK(F61),"-",(F61/$D$50*$D$47*$B$68)*($B$57/$D$60))</f>
        <v>275.37122944564987</v>
      </c>
      <c r="H61" s="274">
        <f t="shared" si="0"/>
        <v>0.91790409815216623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87"/>
      <c r="D62" s="490"/>
      <c r="E62" s="273">
        <v>3</v>
      </c>
      <c r="F62" s="275">
        <v>52701447</v>
      </c>
      <c r="G62" s="358">
        <f>IF(ISBLANK(F62),"-",(F62/$D$50*$D$47*$B$68)*($B$57/$D$60))</f>
        <v>276.1884102564178</v>
      </c>
      <c r="H62" s="274">
        <f t="shared" si="0"/>
        <v>0.92062803418805927</v>
      </c>
      <c r="L62" s="200"/>
    </row>
    <row r="63" spans="1:12" ht="27" customHeight="1" x14ac:dyDescent="0.4">
      <c r="A63" s="212" t="s">
        <v>75</v>
      </c>
      <c r="B63" s="213">
        <v>1</v>
      </c>
      <c r="C63" s="497"/>
      <c r="D63" s="491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86" t="s">
        <v>77</v>
      </c>
      <c r="D64" s="489">
        <v>172.22</v>
      </c>
      <c r="E64" s="270">
        <v>1</v>
      </c>
      <c r="F64" s="271">
        <v>52771680</v>
      </c>
      <c r="G64" s="359">
        <f>IF(ISBLANK(F64),"-",(F64/$D$50*$D$47*$B$68)*($B$57/$D$64))</f>
        <v>280.81193107719071</v>
      </c>
      <c r="H64" s="278">
        <f t="shared" si="0"/>
        <v>0.93603977025730234</v>
      </c>
    </row>
    <row r="65" spans="1:8" ht="26.25" customHeight="1" x14ac:dyDescent="0.4">
      <c r="A65" s="212" t="s">
        <v>78</v>
      </c>
      <c r="B65" s="213">
        <v>1</v>
      </c>
      <c r="C65" s="487"/>
      <c r="D65" s="490"/>
      <c r="E65" s="273">
        <v>2</v>
      </c>
      <c r="F65" s="225">
        <v>52686271</v>
      </c>
      <c r="G65" s="360">
        <f>IF(ISBLANK(F65),"-",(F65/$D$50*$D$47*$B$68)*($B$57/$D$64))</f>
        <v>280.35744741812641</v>
      </c>
      <c r="H65" s="279">
        <f t="shared" si="0"/>
        <v>0.93452482472708809</v>
      </c>
    </row>
    <row r="66" spans="1:8" ht="26.25" customHeight="1" x14ac:dyDescent="0.4">
      <c r="A66" s="212" t="s">
        <v>79</v>
      </c>
      <c r="B66" s="213">
        <v>1</v>
      </c>
      <c r="C66" s="487"/>
      <c r="D66" s="490"/>
      <c r="E66" s="273">
        <v>3</v>
      </c>
      <c r="F66" s="225">
        <v>52586470</v>
      </c>
      <c r="G66" s="360">
        <f>IF(ISBLANK(F66),"-",(F66/$D$50*$D$47*$B$68)*($B$57/$D$64))</f>
        <v>279.82638015755339</v>
      </c>
      <c r="H66" s="279">
        <f t="shared" si="0"/>
        <v>0.932754600525178</v>
      </c>
    </row>
    <row r="67" spans="1:8" ht="27" customHeight="1" x14ac:dyDescent="0.4">
      <c r="A67" s="212" t="s">
        <v>80</v>
      </c>
      <c r="B67" s="213">
        <v>1</v>
      </c>
      <c r="C67" s="497"/>
      <c r="D67" s="491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86" t="s">
        <v>82</v>
      </c>
      <c r="D68" s="489">
        <v>176.87</v>
      </c>
      <c r="E68" s="270">
        <v>1</v>
      </c>
      <c r="F68" s="271">
        <v>52100790</v>
      </c>
      <c r="G68" s="359">
        <f>IF(ISBLANK(F68),"-",(F68/$D$50*$D$47*$B$68)*($B$57/$D$68))</f>
        <v>269.95312134404475</v>
      </c>
      <c r="H68" s="274">
        <f t="shared" si="0"/>
        <v>0.89984373781348248</v>
      </c>
    </row>
    <row r="69" spans="1:8" ht="27" customHeight="1" x14ac:dyDescent="0.4">
      <c r="A69" s="260" t="s">
        <v>83</v>
      </c>
      <c r="B69" s="282">
        <f>(D47*B68)/B56*B57</f>
        <v>174.71033333333332</v>
      </c>
      <c r="C69" s="487"/>
      <c r="D69" s="490"/>
      <c r="E69" s="273">
        <v>2</v>
      </c>
      <c r="F69" s="225">
        <v>52138989</v>
      </c>
      <c r="G69" s="360">
        <f>IF(ISBLANK(F69),"-",(F69/$D$50*$D$47*$B$68)*($B$57/$D$68))</f>
        <v>270.15104424084188</v>
      </c>
      <c r="H69" s="274">
        <f t="shared" si="0"/>
        <v>0.90050348080280629</v>
      </c>
    </row>
    <row r="70" spans="1:8" ht="26.25" customHeight="1" x14ac:dyDescent="0.4">
      <c r="A70" s="492" t="s">
        <v>56</v>
      </c>
      <c r="B70" s="493"/>
      <c r="C70" s="487"/>
      <c r="D70" s="490"/>
      <c r="E70" s="273">
        <v>3</v>
      </c>
      <c r="F70" s="225">
        <v>52145548</v>
      </c>
      <c r="G70" s="360">
        <f>IF(ISBLANK(F70),"-",(F70/$D$50*$D$47*$B$68)*($B$57/$D$68))</f>
        <v>270.18502880274383</v>
      </c>
      <c r="H70" s="274">
        <f t="shared" si="0"/>
        <v>0.90061676267581281</v>
      </c>
    </row>
    <row r="71" spans="1:8" ht="27" customHeight="1" x14ac:dyDescent="0.4">
      <c r="A71" s="494"/>
      <c r="B71" s="495"/>
      <c r="C71" s="488"/>
      <c r="D71" s="491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275.47794048761369</v>
      </c>
      <c r="H72" s="287">
        <f>AVERAGE(H60:H71)</f>
        <v>0.91825980162537901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1.6211699850181518E-2</v>
      </c>
      <c r="H73" s="362">
        <f>STDEV(H60:H71)/H72</f>
        <v>1.6211699850181518E-2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73" t="str">
        <f>B20</f>
        <v>Tenofovir Disoproxil Fumarate</v>
      </c>
      <c r="D76" s="473"/>
      <c r="E76" s="293" t="s">
        <v>86</v>
      </c>
      <c r="F76" s="293"/>
      <c r="G76" s="294">
        <f>H72</f>
        <v>0.91825980162537901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96" t="str">
        <f>B26</f>
        <v>Tenofovir Disoproxil Fumarate</v>
      </c>
      <c r="C79" s="496"/>
    </row>
    <row r="80" spans="1:8" ht="26.25" customHeight="1" x14ac:dyDescent="0.4">
      <c r="A80" s="197" t="s">
        <v>26</v>
      </c>
      <c r="B80" s="496" t="str">
        <f>B27</f>
        <v>T11-8</v>
      </c>
      <c r="C80" s="496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75" t="s">
        <v>28</v>
      </c>
      <c r="D82" s="476"/>
      <c r="E82" s="476"/>
      <c r="F82" s="476"/>
      <c r="G82" s="477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8" t="s">
        <v>89</v>
      </c>
      <c r="D84" s="479"/>
      <c r="E84" s="479"/>
      <c r="F84" s="479"/>
      <c r="G84" s="479"/>
      <c r="H84" s="480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8" t="s">
        <v>90</v>
      </c>
      <c r="D85" s="479"/>
      <c r="E85" s="479"/>
      <c r="F85" s="479"/>
      <c r="G85" s="479"/>
      <c r="H85" s="480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81" t="s">
        <v>38</v>
      </c>
      <c r="G89" s="482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83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83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69" t="s">
        <v>56</v>
      </c>
      <c r="B99" s="484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71"/>
      <c r="B100" s="485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171957157</v>
      </c>
      <c r="E108" s="363">
        <f t="shared" ref="E108:E113" si="1">IF(ISBLANK(D108),"-",D108/$D$103*$D$100*$B$116)</f>
        <v>276.32417682295085</v>
      </c>
      <c r="F108" s="333">
        <f t="shared" ref="F108:F113" si="2">IF(ISBLANK(D108), "-", E108/$B$56)</f>
        <v>0.92108058940983617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172736024</v>
      </c>
      <c r="E109" s="364">
        <f t="shared" si="1"/>
        <v>277.57576638388758</v>
      </c>
      <c r="F109" s="334">
        <f t="shared" si="2"/>
        <v>0.92525255461295863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173195602</v>
      </c>
      <c r="E110" s="364">
        <f t="shared" si="1"/>
        <v>278.31427889916449</v>
      </c>
      <c r="F110" s="334">
        <f t="shared" si="2"/>
        <v>0.92771426299721493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174336578</v>
      </c>
      <c r="E111" s="364">
        <f t="shared" si="1"/>
        <v>280.14775451294628</v>
      </c>
      <c r="F111" s="334">
        <f t="shared" si="2"/>
        <v>0.93382584837648763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173804359</v>
      </c>
      <c r="E112" s="364">
        <f t="shared" si="1"/>
        <v>279.29251254668992</v>
      </c>
      <c r="F112" s="334">
        <f t="shared" si="2"/>
        <v>0.93097504182229973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172265556</v>
      </c>
      <c r="E113" s="365">
        <f t="shared" si="1"/>
        <v>276.81975433362123</v>
      </c>
      <c r="F113" s="337">
        <f t="shared" si="2"/>
        <v>0.92273251444540416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278.07904058321009</v>
      </c>
      <c r="F115" s="340">
        <f>AVERAGE(F108:F113)</f>
        <v>0.92693013527736678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5.2670433983003796E-3</v>
      </c>
      <c r="F116" s="342">
        <f>STDEV(F108:F113)/F115</f>
        <v>5.2670433983003761E-3</v>
      </c>
      <c r="I116" s="186"/>
    </row>
    <row r="117" spans="1:10" ht="27" customHeight="1" x14ac:dyDescent="0.4">
      <c r="A117" s="469" t="s">
        <v>56</v>
      </c>
      <c r="B117" s="470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71"/>
      <c r="B118" s="472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73" t="str">
        <f>B20</f>
        <v>Tenofovir Disoproxil Fumarate</v>
      </c>
      <c r="D120" s="473"/>
      <c r="E120" s="293" t="s">
        <v>102</v>
      </c>
      <c r="F120" s="293"/>
      <c r="G120" s="294">
        <f>F115</f>
        <v>0.92693013527736678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74" t="s">
        <v>4</v>
      </c>
      <c r="C122" s="474"/>
      <c r="E122" s="299" t="s">
        <v>5</v>
      </c>
      <c r="F122" s="348"/>
      <c r="G122" s="474" t="s">
        <v>6</v>
      </c>
      <c r="H122" s="474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3TC</vt:lpstr>
      <vt:lpstr>SST TDF</vt:lpstr>
      <vt:lpstr>Uniformity</vt:lpstr>
      <vt:lpstr>3TC</vt:lpstr>
      <vt:lpstr>TDF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2016-06-07T13:26:59Z</cp:lastPrinted>
  <dcterms:created xsi:type="dcterms:W3CDTF">2005-07-05T10:19:27Z</dcterms:created>
  <dcterms:modified xsi:type="dcterms:W3CDTF">2016-07-15T09:22:31Z</dcterms:modified>
</cp:coreProperties>
</file>