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3">'3TC'!$A$1:$I$124</definedName>
    <definedName name="_xlnm.Print_Area" localSheetId="0">'SST 3TC'!$A$15:$G$61</definedName>
    <definedName name="_xlnm.Print_Area" localSheetId="4">TDF!$A$1:$I$124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9" l="1"/>
  <c r="B52" i="9"/>
  <c r="F51" i="9"/>
  <c r="E51" i="9"/>
  <c r="D51" i="9"/>
  <c r="C51" i="9"/>
  <c r="B51" i="9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49" i="6" s="1"/>
  <c r="C45" i="6"/>
  <c r="D41" i="6"/>
  <c r="D37" i="6"/>
  <c r="D33" i="6"/>
  <c r="D29" i="6"/>
  <c r="D25" i="6"/>
  <c r="C19" i="6"/>
  <c r="C50" i="6" l="1"/>
  <c r="D26" i="6"/>
  <c r="D30" i="6"/>
  <c r="D34" i="6"/>
  <c r="D38" i="6"/>
  <c r="D42" i="6"/>
  <c r="B49" i="6"/>
  <c r="D50" i="6"/>
  <c r="D27" i="6"/>
  <c r="D31" i="6"/>
  <c r="D35" i="6"/>
  <c r="D39" i="6"/>
  <c r="D43" i="6"/>
  <c r="C49" i="6"/>
  <c r="D24" i="6"/>
  <c r="D28" i="6"/>
  <c r="D32" i="6"/>
  <c r="D36" i="6"/>
  <c r="D40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<sst xmlns="http://schemas.openxmlformats.org/spreadsheetml/2006/main" count="440" uniqueCount="135">
  <si>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</si>
  <si>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</si>
  <si>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</si>
  <si>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</si>
  <si>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</si>
  <si>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</si>
  <si>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</si>
  <si>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</si>
  <si>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</si>
  <si>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</si>
  <si>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</si>
  <si>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</si>
  <si>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</si>
  <si>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</si>
  <si>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</si>
  <si>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</si>
  <si>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</si>
  <si>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</si>
  <si>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</si>
  <si>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</si>
  <si>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</si>
  <si>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</si>
  <si>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</si>
  <si>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</si>
  <si>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</si>
  <si>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</si>
  <si>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</si>
  <si>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</si>
  <si>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</si>
  <si>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</si>
  <si>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</si>
  <si>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</si>
  <si>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</si>
  <si>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</si>
  <si>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</si>
  <si>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</si>
  <si>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</si>
  <si>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</si>
  <si>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</si>
  <si>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</si>
  <si>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</si>
  <si>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</si>
  <si>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</si>
  <si>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</si>
  <si>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</si>
  <si>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</si>
  <si>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</si>
  <si>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</si>
  <si>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</si>
  <si>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</si>
  <si>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</si>
  <si>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</si>
  <si>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</si>
  <si>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</si>
  <si>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</si>
  <si>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</si>
  <si>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</si>
  <si>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</si>
  <si>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</si>
  <si>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</si>
  <si>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</si>
  <si>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</si>
  <si>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</si>
  <si>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</si>
  <si>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</si>
  <si>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</si>
  <si>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</si>
  <si>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</si>
  <si>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</si>
  <si>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</si>
  <si>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</si>
  <si>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</si>
  <si>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</si>
  <si>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</si>
  <si>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</si>
  <si>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</si>
  <si>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</si>
  <si>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</si>
  <si>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</si>
  <si>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</si>
  <si>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</si>
  <si>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</si>
  <si>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</si>
  <si>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</si>
  <si>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</si>
  <si>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</si>
  <si>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</si>
  <si>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</si>
  <si>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</si>
  <si>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</si>
  <si>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</si>
  <si>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</si>
  <si>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</si>
  <si>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</si>
  <si>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</si>
  <si>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</si>
  <si>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</si>
  <si>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</si>
  <si>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</si>
  <si>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</si>
  <si>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</si>
  <si>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</si>
  <si>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</si>
  <si>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</si>
  <si>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</si>
  <si>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</si>
  <si>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</si>
  <si>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</si>
  <si>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</si>
  <si>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</si>
  <si>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NDQD2016061013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</si>
  <si>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</si>
  <si>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</si>
  <si>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</si>
  <si>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11:58:24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</si>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</sst>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0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115</v>
      </c>
      <c r="B15" s="458"/>
      <c r="C15" s="458"/>
      <c r="D15" s="458"/>
      <c r="E15" s="458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9" t="s">
        <v>4</v>
      </c>
      <c r="C59" s="459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8" sqref="B18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110</v>
      </c>
      <c r="D17" s="514"/>
      <c r="E17" s="515"/>
    </row>
    <row r="18" spans="1:6" ht="16.5" customHeight="1" x14ac:dyDescent="0.3">
      <c r="A18" s="516" t="s">
        <v>1</v>
      </c>
      <c r="B18" s="517" t="s">
        <v>107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134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132</v>
      </c>
      <c r="C34" s="542"/>
      <c r="D34" s="542"/>
      <c r="E34" s="542"/>
    </row>
    <row r="35" spans="1:6" ht="16.5" customHeight="1" x14ac:dyDescent="0.3">
      <c r="A35" s="516"/>
      <c r="B35" s="541" t="s">
        <v>129</v>
      </c>
      <c r="C35" s="542"/>
      <c r="D35" s="542"/>
      <c r="E35" s="542"/>
    </row>
    <row r="36" spans="1:6" ht="16.5" customHeight="1" x14ac:dyDescent="0.3">
      <c r="A36" s="516"/>
      <c r="B36" s="541" t="s">
        <v>130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133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134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128</v>
      </c>
      <c r="C55" s="542"/>
      <c r="D55" s="542"/>
      <c r="E55" s="542"/>
    </row>
    <row r="56" spans="1:7" ht="16.5" customHeight="1" x14ac:dyDescent="0.3">
      <c r="A56" s="516"/>
      <c r="B56" s="541" t="s">
        <v>129</v>
      </c>
      <c r="C56" s="542"/>
      <c r="D56" s="542"/>
      <c r="E56" s="542"/>
    </row>
    <row r="57" spans="1:7" ht="16.5" customHeight="1" x14ac:dyDescent="0.3">
      <c r="A57" s="516"/>
      <c r="B57" s="541" t="s">
        <v>130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E42" sqref="E42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2" t="s">
        <v>9</v>
      </c>
      <c r="B11" s="463"/>
      <c r="C11" s="463"/>
      <c r="D11" s="463"/>
      <c r="E11" s="463"/>
      <c r="F11" s="464"/>
      <c r="G11" s="370"/>
    </row>
    <row r="12" spans="1:7" ht="16.5" customHeight="1" x14ac:dyDescent="0.3">
      <c r="A12" s="465" t="s">
        <v>10</v>
      </c>
      <c r="B12" s="465"/>
      <c r="C12" s="465"/>
      <c r="D12" s="465"/>
      <c r="E12" s="465"/>
      <c r="F12" s="465"/>
      <c r="G12" s="371"/>
    </row>
    <row r="14" spans="1:7" ht="16.5" customHeight="1" x14ac:dyDescent="0.3">
      <c r="A14" s="466" t="s">
        <v>11</v>
      </c>
      <c r="B14" s="466"/>
      <c r="C14" s="372" t="s">
        <v>111</v>
      </c>
    </row>
    <row r="15" spans="1:7" ht="16.5" customHeight="1" x14ac:dyDescent="0.3">
      <c r="A15" s="466" t="s">
        <v>12</v>
      </c>
      <c r="B15" s="466"/>
      <c r="C15" s="372" t="s">
        <v>110</v>
      </c>
    </row>
    <row r="16" spans="1:7" ht="16.5" customHeight="1" x14ac:dyDescent="0.3">
      <c r="A16" s="466" t="s">
        <v>13</v>
      </c>
      <c r="B16" s="466"/>
      <c r="C16" s="372" t="s">
        <v>112</v>
      </c>
    </row>
    <row r="17" spans="1:5" ht="16.5" customHeight="1" x14ac:dyDescent="0.3">
      <c r="A17" s="466" t="s">
        <v>14</v>
      </c>
      <c r="B17" s="466"/>
      <c r="C17" s="372" t="s">
        <v>113</v>
      </c>
    </row>
    <row r="18" spans="1:5" ht="16.5" customHeight="1" x14ac:dyDescent="0.3">
      <c r="A18" s="466" t="s">
        <v>15</v>
      </c>
      <c r="B18" s="466"/>
      <c r="C18" s="373" t="s">
        <v>114</v>
      </c>
    </row>
    <row r="19" spans="1:5" ht="16.5" customHeight="1" x14ac:dyDescent="0.3">
      <c r="A19" s="466" t="s">
        <v>16</v>
      </c>
      <c r="B19" s="466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5" t="s">
        <v>0</v>
      </c>
      <c r="B21" s="465"/>
      <c r="C21" s="376" t="s">
        <v>17</v>
      </c>
      <c r="D21" s="377"/>
    </row>
    <row r="22" spans="1:5" ht="15.75" customHeight="1" thickBot="1" x14ac:dyDescent="0.35">
      <c r="A22" s="467"/>
      <c r="B22" s="467"/>
      <c r="C22" s="378"/>
      <c r="D22" s="467"/>
      <c r="E22" s="467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867.35</v>
      </c>
      <c r="D24" s="383">
        <f t="shared" ref="D24:D43" si="0">(C24-$C$46)/$C$46</f>
        <v>3.9296028149615383E-3</v>
      </c>
      <c r="E24" s="384"/>
    </row>
    <row r="25" spans="1:5" ht="15.75" customHeight="1" x14ac:dyDescent="0.3">
      <c r="C25" s="382">
        <v>840.66</v>
      </c>
      <c r="D25" s="385">
        <f t="shared" si="0"/>
        <v>-2.6963209889403917E-2</v>
      </c>
      <c r="E25" s="384"/>
    </row>
    <row r="26" spans="1:5" ht="15.75" customHeight="1" x14ac:dyDescent="0.3">
      <c r="C26" s="382">
        <v>865.74</v>
      </c>
      <c r="D26" s="385">
        <f t="shared" si="0"/>
        <v>2.0660798305468246E-3</v>
      </c>
      <c r="E26" s="384"/>
    </row>
    <row r="27" spans="1:5" ht="15.75" customHeight="1" x14ac:dyDescent="0.3">
      <c r="C27" s="382">
        <v>860.2</v>
      </c>
      <c r="D27" s="385">
        <f t="shared" si="0"/>
        <v>-4.3462911841471857E-3</v>
      </c>
      <c r="E27" s="384"/>
    </row>
    <row r="28" spans="1:5" ht="15.75" customHeight="1" x14ac:dyDescent="0.3">
      <c r="C28" s="382">
        <v>861.51</v>
      </c>
      <c r="D28" s="385">
        <f t="shared" si="0"/>
        <v>-2.8300085073874643E-3</v>
      </c>
      <c r="E28" s="384"/>
    </row>
    <row r="29" spans="1:5" ht="15.75" customHeight="1" x14ac:dyDescent="0.3">
      <c r="C29" s="382">
        <v>869.7</v>
      </c>
      <c r="D29" s="385">
        <f t="shared" si="0"/>
        <v>6.6496518915917131E-3</v>
      </c>
      <c r="E29" s="384"/>
    </row>
    <row r="30" spans="1:5" ht="15.75" customHeight="1" x14ac:dyDescent="0.3">
      <c r="C30" s="382">
        <v>868.92</v>
      </c>
      <c r="D30" s="385">
        <f t="shared" si="0"/>
        <v>5.7468270916888409E-3</v>
      </c>
      <c r="E30" s="384"/>
    </row>
    <row r="31" spans="1:5" ht="15.75" customHeight="1" x14ac:dyDescent="0.3">
      <c r="C31" s="382">
        <v>867.31</v>
      </c>
      <c r="D31" s="385">
        <f t="shared" si="0"/>
        <v>3.8833041072741273E-3</v>
      </c>
      <c r="E31" s="384"/>
    </row>
    <row r="32" spans="1:5" ht="15.75" customHeight="1" x14ac:dyDescent="0.3">
      <c r="C32" s="382">
        <v>871.56</v>
      </c>
      <c r="D32" s="385">
        <f t="shared" si="0"/>
        <v>8.802541799052056E-3</v>
      </c>
      <c r="E32" s="384"/>
    </row>
    <row r="33" spans="1:7" ht="15.75" customHeight="1" x14ac:dyDescent="0.3">
      <c r="C33" s="382">
        <v>839.85</v>
      </c>
      <c r="D33" s="385">
        <f t="shared" si="0"/>
        <v>-2.7900758720072118E-2</v>
      </c>
      <c r="E33" s="384"/>
    </row>
    <row r="34" spans="1:7" ht="15.75" customHeight="1" x14ac:dyDescent="0.3">
      <c r="C34" s="382">
        <v>870.66</v>
      </c>
      <c r="D34" s="385">
        <f t="shared" si="0"/>
        <v>7.760820876087344E-3</v>
      </c>
      <c r="E34" s="384"/>
    </row>
    <row r="35" spans="1:7" ht="15.75" customHeight="1" x14ac:dyDescent="0.3">
      <c r="C35" s="382">
        <v>872.8</v>
      </c>
      <c r="D35" s="385">
        <f t="shared" si="0"/>
        <v>1.0237801737359038E-2</v>
      </c>
      <c r="E35" s="384"/>
    </row>
    <row r="36" spans="1:7" ht="15.75" customHeight="1" x14ac:dyDescent="0.3">
      <c r="C36" s="382">
        <v>869.97</v>
      </c>
      <c r="D36" s="385">
        <f t="shared" si="0"/>
        <v>6.962168168481114E-3</v>
      </c>
      <c r="E36" s="384"/>
    </row>
    <row r="37" spans="1:7" ht="15.75" customHeight="1" x14ac:dyDescent="0.3">
      <c r="C37" s="382">
        <v>856.93</v>
      </c>
      <c r="D37" s="385">
        <f t="shared" si="0"/>
        <v>-8.1312105375858437E-3</v>
      </c>
      <c r="E37" s="384"/>
    </row>
    <row r="38" spans="1:7" ht="15.75" customHeight="1" x14ac:dyDescent="0.3">
      <c r="C38" s="382">
        <v>856.27</v>
      </c>
      <c r="D38" s="385">
        <f t="shared" si="0"/>
        <v>-8.8951392144266152E-3</v>
      </c>
      <c r="E38" s="384"/>
    </row>
    <row r="39" spans="1:7" ht="15.75" customHeight="1" x14ac:dyDescent="0.3">
      <c r="C39" s="382">
        <v>875.63</v>
      </c>
      <c r="D39" s="385">
        <f t="shared" si="0"/>
        <v>1.3513435306237095E-2</v>
      </c>
      <c r="E39" s="384"/>
    </row>
    <row r="40" spans="1:7" ht="15.75" customHeight="1" x14ac:dyDescent="0.3">
      <c r="C40" s="382">
        <v>859.92</v>
      </c>
      <c r="D40" s="385">
        <f t="shared" si="0"/>
        <v>-4.6703821379585377E-3</v>
      </c>
      <c r="E40" s="384"/>
    </row>
    <row r="41" spans="1:7" ht="15.75" customHeight="1" x14ac:dyDescent="0.3">
      <c r="C41" s="382">
        <v>878.72</v>
      </c>
      <c r="D41" s="385">
        <f t="shared" si="0"/>
        <v>1.7090010475082733E-2</v>
      </c>
      <c r="E41" s="384"/>
    </row>
    <row r="42" spans="1:7" ht="15.75" customHeight="1" x14ac:dyDescent="0.3">
      <c r="C42" s="382">
        <v>864.9</v>
      </c>
      <c r="D42" s="385">
        <f t="shared" si="0"/>
        <v>1.0938069691130326E-3</v>
      </c>
      <c r="E42" s="384"/>
    </row>
    <row r="43" spans="1:7" ht="16.5" customHeight="1" thickBot="1" x14ac:dyDescent="0.35">
      <c r="C43" s="386">
        <v>860.5</v>
      </c>
      <c r="D43" s="387">
        <f t="shared" si="0"/>
        <v>-3.9990508764923263E-3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17279.099999999999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863.95499999999993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60">
        <f>C46</f>
        <v>863.95499999999993</v>
      </c>
      <c r="C49" s="399">
        <f>-IF(C46&lt;=80,10%,IF(C46&lt;250,7.5%,5%))</f>
        <v>-0.05</v>
      </c>
      <c r="D49" s="400">
        <f>IF(C46&lt;=80,C46*0.9,IF(C46&lt;250,C46*0.925,C46*0.95))</f>
        <v>820.75724999999989</v>
      </c>
    </row>
    <row r="50" spans="1:6" ht="17.25" customHeight="1" thickBot="1" x14ac:dyDescent="0.35">
      <c r="B50" s="461"/>
      <c r="C50" s="401">
        <f>IF(C46&lt;=80, 10%, IF(C46&lt;250, 7.5%, 5%))</f>
        <v>0.05</v>
      </c>
      <c r="D50" s="400">
        <f>IF(C46&lt;=80, C46*1.1, IF(C46&lt;250, C46*1.075, C46*1.05))</f>
        <v>907.15274999999997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2" zoomScale="60" zoomScaleNormal="40" zoomScalePageLayoutView="50" workbookViewId="0">
      <selection activeCell="F63" sqref="F6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3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5" t="s">
        <v>11</v>
      </c>
      <c r="B18" s="468" t="s">
        <v>103</v>
      </c>
      <c r="C18" s="468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73" t="s">
        <v>104</v>
      </c>
      <c r="C20" s="473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73" t="s">
        <v>109</v>
      </c>
      <c r="C21" s="473"/>
      <c r="D21" s="473"/>
      <c r="E21" s="473"/>
      <c r="F21" s="473"/>
      <c r="G21" s="473"/>
      <c r="H21" s="473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68" t="s">
        <v>105</v>
      </c>
      <c r="C26" s="468"/>
    </row>
    <row r="27" spans="1:14" ht="26.25" customHeight="1" x14ac:dyDescent="0.4">
      <c r="A27" s="14" t="s">
        <v>26</v>
      </c>
      <c r="B27" s="474" t="s">
        <v>106</v>
      </c>
      <c r="C27" s="474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5" t="s">
        <v>28</v>
      </c>
      <c r="D29" s="476"/>
      <c r="E29" s="476"/>
      <c r="F29" s="476"/>
      <c r="G29" s="477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8" t="s">
        <v>31</v>
      </c>
      <c r="D31" s="479"/>
      <c r="E31" s="479"/>
      <c r="F31" s="479"/>
      <c r="G31" s="479"/>
      <c r="H31" s="480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8" t="s">
        <v>33</v>
      </c>
      <c r="D32" s="479"/>
      <c r="E32" s="479"/>
      <c r="F32" s="479"/>
      <c r="G32" s="479"/>
      <c r="H32" s="48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1" t="s">
        <v>37</v>
      </c>
      <c r="E36" s="482"/>
      <c r="F36" s="481" t="s">
        <v>38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5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5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86" t="s">
        <v>56</v>
      </c>
      <c r="B46" s="487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88"/>
      <c r="B47" s="489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863.95500000000004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90" t="s">
        <v>72</v>
      </c>
      <c r="D60" s="493">
        <v>146.31</v>
      </c>
      <c r="E60" s="87">
        <v>1</v>
      </c>
      <c r="F60" s="88">
        <v>69726030</v>
      </c>
      <c r="G60" s="174">
        <f>IF(ISBLANK(F60),"-",(F60/$D$50*$D$47*$B$68)*($B$57/$D$60))</f>
        <v>289.19957160009329</v>
      </c>
      <c r="H60" s="89">
        <f t="shared" ref="H60:H71" si="0">IF(ISBLANK(F60),"-",G60/$B$56)</f>
        <v>0.96399857200031103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91"/>
      <c r="D61" s="494"/>
      <c r="E61" s="90">
        <v>2</v>
      </c>
      <c r="F61" s="42">
        <v>69710668</v>
      </c>
      <c r="G61" s="175">
        <f>IF(ISBLANK(F61),"-",(F61/$D$50*$D$47*$B$68)*($B$57/$D$60))</f>
        <v>289.13585531194497</v>
      </c>
      <c r="H61" s="91">
        <f t="shared" si="0"/>
        <v>0.96378618437314989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91"/>
      <c r="D62" s="494"/>
      <c r="E62" s="90">
        <v>3</v>
      </c>
      <c r="F62" s="92">
        <v>69296381</v>
      </c>
      <c r="G62" s="175">
        <f>IF(ISBLANK(F62),"-",(F62/$D$50*$D$47*$B$68)*($B$57/$D$60))</f>
        <v>287.4175354403061</v>
      </c>
      <c r="H62" s="91">
        <f t="shared" si="0"/>
        <v>0.95805845146768698</v>
      </c>
      <c r="L62" s="17"/>
    </row>
    <row r="63" spans="1:12" ht="27" customHeight="1" x14ac:dyDescent="0.4">
      <c r="A63" s="29" t="s">
        <v>75</v>
      </c>
      <c r="B63" s="30">
        <v>1</v>
      </c>
      <c r="C63" s="492"/>
      <c r="D63" s="49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90" t="s">
        <v>77</v>
      </c>
      <c r="D64" s="493">
        <v>145.34</v>
      </c>
      <c r="E64" s="87">
        <v>1</v>
      </c>
      <c r="F64" s="88">
        <v>69013261</v>
      </c>
      <c r="G64" s="176">
        <f>IF(ISBLANK(F64),"-",(F64/$D$50*$D$47*$B$68)*($B$57/$D$64))</f>
        <v>288.15364024727205</v>
      </c>
      <c r="H64" s="95">
        <f t="shared" si="0"/>
        <v>0.96051213415757353</v>
      </c>
    </row>
    <row r="65" spans="1:8" ht="26.25" customHeight="1" x14ac:dyDescent="0.4">
      <c r="A65" s="29" t="s">
        <v>78</v>
      </c>
      <c r="B65" s="30">
        <v>1</v>
      </c>
      <c r="C65" s="491"/>
      <c r="D65" s="494"/>
      <c r="E65" s="90">
        <v>2</v>
      </c>
      <c r="F65" s="42">
        <v>69294029</v>
      </c>
      <c r="G65" s="177">
        <f>IF(ISBLANK(F65),"-",(F65/$D$50*$D$47*$B$68)*($B$57/$D$64))</f>
        <v>289.32594133973805</v>
      </c>
      <c r="H65" s="96">
        <f t="shared" si="0"/>
        <v>0.96441980446579345</v>
      </c>
    </row>
    <row r="66" spans="1:8" ht="26.25" customHeight="1" x14ac:dyDescent="0.4">
      <c r="A66" s="29" t="s">
        <v>79</v>
      </c>
      <c r="B66" s="30">
        <v>1</v>
      </c>
      <c r="C66" s="491"/>
      <c r="D66" s="494"/>
      <c r="E66" s="90">
        <v>3</v>
      </c>
      <c r="F66" s="42">
        <v>69616315</v>
      </c>
      <c r="G66" s="177">
        <f>IF(ISBLANK(F66),"-",(F66/$D$50*$D$47*$B$68)*($B$57/$D$64))</f>
        <v>290.67159408466102</v>
      </c>
      <c r="H66" s="96">
        <f t="shared" si="0"/>
        <v>0.96890531361553678</v>
      </c>
    </row>
    <row r="67" spans="1:8" ht="27" customHeight="1" x14ac:dyDescent="0.4">
      <c r="A67" s="29" t="s">
        <v>80</v>
      </c>
      <c r="B67" s="30">
        <v>1</v>
      </c>
      <c r="C67" s="492"/>
      <c r="D67" s="49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90" t="s">
        <v>82</v>
      </c>
      <c r="D68" s="493">
        <v>143.27000000000001</v>
      </c>
      <c r="E68" s="87">
        <v>1</v>
      </c>
      <c r="F68" s="88">
        <v>68944909</v>
      </c>
      <c r="G68" s="176">
        <f>IF(ISBLANK(F68),"-",(F68/$D$50*$D$47*$B$68)*($B$57/$D$68))</f>
        <v>292.02743844082039</v>
      </c>
      <c r="H68" s="91">
        <f t="shared" si="0"/>
        <v>0.97342479480273458</v>
      </c>
    </row>
    <row r="69" spans="1:8" ht="27" customHeight="1" x14ac:dyDescent="0.4">
      <c r="A69" s="77" t="s">
        <v>83</v>
      </c>
      <c r="B69" s="99">
        <f>(D47*B68)/B56*B57</f>
        <v>143.99250000000001</v>
      </c>
      <c r="C69" s="491"/>
      <c r="D69" s="494"/>
      <c r="E69" s="90">
        <v>2</v>
      </c>
      <c r="F69" s="42">
        <v>69031471</v>
      </c>
      <c r="G69" s="177">
        <f>IF(ISBLANK(F69),"-",(F69/$D$50*$D$47*$B$68)*($B$57/$D$68))</f>
        <v>292.39408594957717</v>
      </c>
      <c r="H69" s="91">
        <f t="shared" si="0"/>
        <v>0.97464695316525729</v>
      </c>
    </row>
    <row r="70" spans="1:8" ht="26.25" customHeight="1" x14ac:dyDescent="0.4">
      <c r="A70" s="503" t="s">
        <v>56</v>
      </c>
      <c r="B70" s="504"/>
      <c r="C70" s="491"/>
      <c r="D70" s="494"/>
      <c r="E70" s="90">
        <v>3</v>
      </c>
      <c r="F70" s="42">
        <v>68797834</v>
      </c>
      <c r="G70" s="177">
        <f>IF(ISBLANK(F70),"-",(F70/$D$50*$D$47*$B$68)*($B$57/$D$68))</f>
        <v>291.40447822328377</v>
      </c>
      <c r="H70" s="91">
        <f t="shared" si="0"/>
        <v>0.97134826074427927</v>
      </c>
    </row>
    <row r="71" spans="1:8" ht="27" customHeight="1" x14ac:dyDescent="0.4">
      <c r="A71" s="505"/>
      <c r="B71" s="506"/>
      <c r="C71" s="502"/>
      <c r="D71" s="49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289.97001562641077</v>
      </c>
      <c r="H72" s="104">
        <f>AVERAGE(H60:H71)</f>
        <v>0.96656671875470246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5.9952685233371911E-3</v>
      </c>
      <c r="H73" s="179">
        <f>STDEV(H60:H71)/H72</f>
        <v>5.9952685233371928E-3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98" t="str">
        <f>B20</f>
        <v xml:space="preserve">Lamivudine </v>
      </c>
      <c r="D76" s="498"/>
      <c r="E76" s="110" t="s">
        <v>86</v>
      </c>
      <c r="F76" s="110"/>
      <c r="G76" s="111">
        <f>H72</f>
        <v>0.96656671875470246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84" t="str">
        <f>B26</f>
        <v>Lamivudine</v>
      </c>
      <c r="C79" s="484"/>
    </row>
    <row r="80" spans="1:8" ht="26.25" customHeight="1" x14ac:dyDescent="0.4">
      <c r="A80" s="14" t="s">
        <v>26</v>
      </c>
      <c r="B80" s="484" t="str">
        <f>B27</f>
        <v>L3-7</v>
      </c>
      <c r="C80" s="484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5" t="s">
        <v>28</v>
      </c>
      <c r="D82" s="476"/>
      <c r="E82" s="476"/>
      <c r="F82" s="476"/>
      <c r="G82" s="477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8" t="s">
        <v>89</v>
      </c>
      <c r="D84" s="479"/>
      <c r="E84" s="479"/>
      <c r="F84" s="479"/>
      <c r="G84" s="479"/>
      <c r="H84" s="480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8" t="s">
        <v>90</v>
      </c>
      <c r="D85" s="479"/>
      <c r="E85" s="479"/>
      <c r="F85" s="479"/>
      <c r="G85" s="479"/>
      <c r="H85" s="48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1" t="s">
        <v>38</v>
      </c>
      <c r="G89" s="483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5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5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86" t="s">
        <v>56</v>
      </c>
      <c r="B99" s="500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88"/>
      <c r="B100" s="501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229323290</v>
      </c>
      <c r="E108" s="180">
        <f t="shared" ref="E108:E113" si="1">IF(ISBLANK(D108),"-",D108/$D$103*$D$100*$B$116)</f>
        <v>265.96853127576867</v>
      </c>
      <c r="F108" s="150">
        <f t="shared" ref="F108:F113" si="2">IF(ISBLANK(D108), "-", E108/$B$56)</f>
        <v>0.88656177091922894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227279088</v>
      </c>
      <c r="E109" s="181">
        <f t="shared" si="1"/>
        <v>263.59767132704309</v>
      </c>
      <c r="F109" s="151">
        <f t="shared" si="2"/>
        <v>0.87865890442347694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227299682</v>
      </c>
      <c r="E110" s="181">
        <f t="shared" si="1"/>
        <v>263.62155619252309</v>
      </c>
      <c r="F110" s="151">
        <f t="shared" si="2"/>
        <v>0.87873852064174363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229117368</v>
      </c>
      <c r="E111" s="181">
        <f t="shared" si="1"/>
        <v>265.72970349731946</v>
      </c>
      <c r="F111" s="151">
        <f t="shared" si="2"/>
        <v>0.88576567832439823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227369629</v>
      </c>
      <c r="E112" s="181">
        <f t="shared" si="1"/>
        <v>263.70268053387173</v>
      </c>
      <c r="F112" s="151">
        <f t="shared" si="2"/>
        <v>0.87900893511290579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227772172</v>
      </c>
      <c r="E113" s="182">
        <f t="shared" si="1"/>
        <v>264.16954881613538</v>
      </c>
      <c r="F113" s="154">
        <f t="shared" si="2"/>
        <v>0.88056516272045127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264.46494860711022</v>
      </c>
      <c r="F115" s="157">
        <f>AVERAGE(F108:F113)</f>
        <v>0.88154982869036747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4.1394113001908123E-3</v>
      </c>
      <c r="F116" s="159">
        <f>STDEV(F108:F113)/F115</f>
        <v>4.1394113001908314E-3</v>
      </c>
      <c r="I116" s="3"/>
    </row>
    <row r="117" spans="1:10" ht="27" customHeight="1" x14ac:dyDescent="0.4">
      <c r="A117" s="486" t="s">
        <v>56</v>
      </c>
      <c r="B117" s="487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88"/>
      <c r="B118" s="489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98" t="str">
        <f>B20</f>
        <v xml:space="preserve">Lamivudine </v>
      </c>
      <c r="D120" s="498"/>
      <c r="E120" s="110" t="s">
        <v>102</v>
      </c>
      <c r="F120" s="110"/>
      <c r="G120" s="111">
        <f>F115</f>
        <v>0.88154982869036747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99" t="s">
        <v>4</v>
      </c>
      <c r="C122" s="499"/>
      <c r="E122" s="116" t="s">
        <v>5</v>
      </c>
      <c r="F122" s="165"/>
      <c r="G122" s="499" t="s">
        <v>6</v>
      </c>
      <c r="H122" s="499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186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188" t="s">
        <v>11</v>
      </c>
      <c r="B18" s="468" t="s">
        <v>103</v>
      </c>
      <c r="C18" s="468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73" t="s">
        <v>107</v>
      </c>
      <c r="C20" s="473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73" t="s">
        <v>109</v>
      </c>
      <c r="C21" s="473"/>
      <c r="D21" s="473"/>
      <c r="E21" s="473"/>
      <c r="F21" s="473"/>
      <c r="G21" s="473"/>
      <c r="H21" s="473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68" t="s">
        <v>107</v>
      </c>
      <c r="C26" s="468"/>
    </row>
    <row r="27" spans="1:14" ht="26.25" customHeight="1" x14ac:dyDescent="0.4">
      <c r="A27" s="197" t="s">
        <v>26</v>
      </c>
      <c r="B27" s="474" t="s">
        <v>108</v>
      </c>
      <c r="C27" s="474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5" t="s">
        <v>28</v>
      </c>
      <c r="D29" s="476"/>
      <c r="E29" s="476"/>
      <c r="F29" s="476"/>
      <c r="G29" s="477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8" t="s">
        <v>31</v>
      </c>
      <c r="D31" s="479"/>
      <c r="E31" s="479"/>
      <c r="F31" s="479"/>
      <c r="G31" s="479"/>
      <c r="H31" s="480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8" t="s">
        <v>33</v>
      </c>
      <c r="D32" s="479"/>
      <c r="E32" s="479"/>
      <c r="F32" s="479"/>
      <c r="G32" s="479"/>
      <c r="H32" s="480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1" t="s">
        <v>37</v>
      </c>
      <c r="E36" s="482"/>
      <c r="F36" s="481" t="s">
        <v>38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5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5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86" t="s">
        <v>56</v>
      </c>
      <c r="B46" s="487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88"/>
      <c r="B47" s="489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863.95500000000004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90" t="s">
        <v>72</v>
      </c>
      <c r="D60" s="493">
        <v>146.31</v>
      </c>
      <c r="E60" s="270">
        <v>1</v>
      </c>
      <c r="F60" s="271">
        <v>53812252</v>
      </c>
      <c r="G60" s="357">
        <f>IF(ISBLANK(F60),"-",(F60/$D$50*$D$47*$B$68)*($B$57/$D$60))</f>
        <v>277.79642814757852</v>
      </c>
      <c r="H60" s="272">
        <f t="shared" ref="H60:H71" si="0">IF(ISBLANK(F60),"-",G60/$B$56)</f>
        <v>0.9259880938252617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91"/>
      <c r="D61" s="494"/>
      <c r="E61" s="273">
        <v>2</v>
      </c>
      <c r="F61" s="225">
        <v>53824480</v>
      </c>
      <c r="G61" s="358">
        <f>IF(ISBLANK(F61),"-",(F61/$D$50*$D$47*$B$68)*($B$57/$D$60))</f>
        <v>277.85955307911615</v>
      </c>
      <c r="H61" s="274">
        <f t="shared" si="0"/>
        <v>0.92619851026372046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91"/>
      <c r="D62" s="494"/>
      <c r="E62" s="273">
        <v>3</v>
      </c>
      <c r="F62" s="275">
        <v>53651733</v>
      </c>
      <c r="G62" s="358">
        <f>IF(ISBLANK(F62),"-",(F62/$D$50*$D$47*$B$68)*($B$57/$D$60))</f>
        <v>276.96777661948738</v>
      </c>
      <c r="H62" s="274">
        <f t="shared" si="0"/>
        <v>0.9232259220649579</v>
      </c>
      <c r="L62" s="200"/>
    </row>
    <row r="63" spans="1:12" ht="27" customHeight="1" x14ac:dyDescent="0.4">
      <c r="A63" s="212" t="s">
        <v>75</v>
      </c>
      <c r="B63" s="213">
        <v>1</v>
      </c>
      <c r="C63" s="492"/>
      <c r="D63" s="495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90" t="s">
        <v>77</v>
      </c>
      <c r="D64" s="493">
        <v>145.34</v>
      </c>
      <c r="E64" s="270">
        <v>1</v>
      </c>
      <c r="F64" s="271">
        <v>53725606</v>
      </c>
      <c r="G64" s="359">
        <f>IF(ISBLANK(F64),"-",(F64/$D$50*$D$47*$B$68)*($B$57/$D$64))</f>
        <v>279.20016290154558</v>
      </c>
      <c r="H64" s="278">
        <f t="shared" si="0"/>
        <v>0.9306672096718186</v>
      </c>
    </row>
    <row r="65" spans="1:8" ht="26.25" customHeight="1" x14ac:dyDescent="0.4">
      <c r="A65" s="212" t="s">
        <v>78</v>
      </c>
      <c r="B65" s="213">
        <v>1</v>
      </c>
      <c r="C65" s="491"/>
      <c r="D65" s="494"/>
      <c r="E65" s="273">
        <v>2</v>
      </c>
      <c r="F65" s="225">
        <v>53873534</v>
      </c>
      <c r="G65" s="360">
        <f>IF(ISBLANK(F65),"-",(F65/$D$50*$D$47*$B$68)*($B$57/$D$64))</f>
        <v>279.96891219583364</v>
      </c>
      <c r="H65" s="279">
        <f t="shared" si="0"/>
        <v>0.93322970731944543</v>
      </c>
    </row>
    <row r="66" spans="1:8" ht="26.25" customHeight="1" x14ac:dyDescent="0.4">
      <c r="A66" s="212" t="s">
        <v>79</v>
      </c>
      <c r="B66" s="213">
        <v>1</v>
      </c>
      <c r="C66" s="491"/>
      <c r="D66" s="494"/>
      <c r="E66" s="273">
        <v>3</v>
      </c>
      <c r="F66" s="225">
        <v>54118689</v>
      </c>
      <c r="G66" s="360">
        <f>IF(ISBLANK(F66),"-",(F66/$D$50*$D$47*$B$68)*($B$57/$D$64))</f>
        <v>281.24292883393593</v>
      </c>
      <c r="H66" s="279">
        <f t="shared" si="0"/>
        <v>0.93747642944645315</v>
      </c>
    </row>
    <row r="67" spans="1:8" ht="27" customHeight="1" x14ac:dyDescent="0.4">
      <c r="A67" s="212" t="s">
        <v>80</v>
      </c>
      <c r="B67" s="213">
        <v>1</v>
      </c>
      <c r="C67" s="492"/>
      <c r="D67" s="495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90" t="s">
        <v>82</v>
      </c>
      <c r="D68" s="493">
        <v>143.27000000000001</v>
      </c>
      <c r="E68" s="270">
        <v>1</v>
      </c>
      <c r="F68" s="271">
        <v>52833633</v>
      </c>
      <c r="G68" s="359">
        <f>IF(ISBLANK(F68),"-",(F68/$D$50*$D$47*$B$68)*($B$57/$D$68))</f>
        <v>278.53175434424224</v>
      </c>
      <c r="H68" s="274">
        <f t="shared" si="0"/>
        <v>0.92843918114747415</v>
      </c>
    </row>
    <row r="69" spans="1:8" ht="27" customHeight="1" x14ac:dyDescent="0.4">
      <c r="A69" s="260" t="s">
        <v>83</v>
      </c>
      <c r="B69" s="282">
        <f>(D47*B68)/B56*B57</f>
        <v>143.99250000000001</v>
      </c>
      <c r="C69" s="491"/>
      <c r="D69" s="494"/>
      <c r="E69" s="273">
        <v>2</v>
      </c>
      <c r="F69" s="225">
        <v>52861109</v>
      </c>
      <c r="G69" s="360">
        <f>IF(ISBLANK(F69),"-",(F69/$D$50*$D$47*$B$68)*($B$57/$D$68))</f>
        <v>278.67660409330949</v>
      </c>
      <c r="H69" s="274">
        <f t="shared" si="0"/>
        <v>0.928922013644365</v>
      </c>
    </row>
    <row r="70" spans="1:8" ht="26.25" customHeight="1" x14ac:dyDescent="0.4">
      <c r="A70" s="503" t="s">
        <v>56</v>
      </c>
      <c r="B70" s="504"/>
      <c r="C70" s="491"/>
      <c r="D70" s="494"/>
      <c r="E70" s="273">
        <v>3</v>
      </c>
      <c r="F70" s="225">
        <v>52762436</v>
      </c>
      <c r="G70" s="360">
        <f>IF(ISBLANK(F70),"-",(F70/$D$50*$D$47*$B$68)*($B$57/$D$68))</f>
        <v>278.1564134072666</v>
      </c>
      <c r="H70" s="274">
        <f t="shared" si="0"/>
        <v>0.92718804469088867</v>
      </c>
    </row>
    <row r="71" spans="1:8" ht="27" customHeight="1" x14ac:dyDescent="0.4">
      <c r="A71" s="505"/>
      <c r="B71" s="506"/>
      <c r="C71" s="502"/>
      <c r="D71" s="495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278.71117040247947</v>
      </c>
      <c r="H72" s="287">
        <f>AVERAGE(H60:H71)</f>
        <v>0.9290372346749316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4.6041505123254733E-3</v>
      </c>
      <c r="H73" s="362">
        <f>STDEV(H60:H71)/H72</f>
        <v>4.6041505123254924E-3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98" t="str">
        <f>B20</f>
        <v>Tenofovir Disoproxil Fumarate</v>
      </c>
      <c r="D76" s="498"/>
      <c r="E76" s="293" t="s">
        <v>86</v>
      </c>
      <c r="F76" s="293"/>
      <c r="G76" s="294">
        <f>H72</f>
        <v>0.9290372346749316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84" t="str">
        <f>B26</f>
        <v>Tenofovir Disoproxil Fumarate</v>
      </c>
      <c r="C79" s="484"/>
    </row>
    <row r="80" spans="1:8" ht="26.25" customHeight="1" x14ac:dyDescent="0.4">
      <c r="A80" s="197" t="s">
        <v>26</v>
      </c>
      <c r="B80" s="484" t="str">
        <f>B27</f>
        <v>T11-8</v>
      </c>
      <c r="C80" s="484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5" t="s">
        <v>28</v>
      </c>
      <c r="D82" s="476"/>
      <c r="E82" s="476"/>
      <c r="F82" s="476"/>
      <c r="G82" s="477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8" t="s">
        <v>89</v>
      </c>
      <c r="D84" s="479"/>
      <c r="E84" s="479"/>
      <c r="F84" s="479"/>
      <c r="G84" s="479"/>
      <c r="H84" s="480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8" t="s">
        <v>90</v>
      </c>
      <c r="D85" s="479"/>
      <c r="E85" s="479"/>
      <c r="F85" s="479"/>
      <c r="G85" s="479"/>
      <c r="H85" s="480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1" t="s">
        <v>38</v>
      </c>
      <c r="G89" s="483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5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5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86" t="s">
        <v>56</v>
      </c>
      <c r="B99" s="500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88"/>
      <c r="B100" s="501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176759922</v>
      </c>
      <c r="E108" s="363">
        <f t="shared" ref="E108:E113" si="1">IF(ISBLANK(D108),"-",D108/$D$103*$D$100*$B$116)</f>
        <v>284.04191366073235</v>
      </c>
      <c r="F108" s="333">
        <f t="shared" ref="F108:F113" si="2">IF(ISBLANK(D108), "-", E108/$B$56)</f>
        <v>0.94680637886910779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173281017</v>
      </c>
      <c r="E109" s="364">
        <f t="shared" si="1"/>
        <v>278.45153535289461</v>
      </c>
      <c r="F109" s="334">
        <f t="shared" si="2"/>
        <v>0.92817178450964866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173279301</v>
      </c>
      <c r="E110" s="364">
        <f t="shared" si="1"/>
        <v>278.44877785041143</v>
      </c>
      <c r="F110" s="334">
        <f t="shared" si="2"/>
        <v>0.92816259283470481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176943605</v>
      </c>
      <c r="E111" s="364">
        <f t="shared" si="1"/>
        <v>284.33708051890136</v>
      </c>
      <c r="F111" s="334">
        <f t="shared" si="2"/>
        <v>0.94779026839633784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176051500</v>
      </c>
      <c r="E112" s="364">
        <f t="shared" si="1"/>
        <v>282.90352471892595</v>
      </c>
      <c r="F112" s="334">
        <f t="shared" si="2"/>
        <v>0.94301174906308649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175329526</v>
      </c>
      <c r="E113" s="365">
        <f t="shared" si="1"/>
        <v>281.74335857802163</v>
      </c>
      <c r="F113" s="337">
        <f t="shared" si="2"/>
        <v>0.93914452859340547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281.65436511331455</v>
      </c>
      <c r="F115" s="340">
        <f>AVERAGE(F108:F113)</f>
        <v>0.93884788371104844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9.3935535144783616E-3</v>
      </c>
      <c r="F116" s="342">
        <f>STDEV(F108:F113)/F115</f>
        <v>9.3935535144783477E-3</v>
      </c>
      <c r="I116" s="186"/>
    </row>
    <row r="117" spans="1:10" ht="27" customHeight="1" x14ac:dyDescent="0.4">
      <c r="A117" s="486" t="s">
        <v>56</v>
      </c>
      <c r="B117" s="487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88"/>
      <c r="B118" s="489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98" t="str">
        <f>B20</f>
        <v>Tenofovir Disoproxil Fumarate</v>
      </c>
      <c r="D120" s="498"/>
      <c r="E120" s="293" t="s">
        <v>102</v>
      </c>
      <c r="F120" s="293"/>
      <c r="G120" s="294">
        <f>F115</f>
        <v>0.93884788371104844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99" t="s">
        <v>4</v>
      </c>
      <c r="C122" s="499"/>
      <c r="E122" s="299" t="s">
        <v>5</v>
      </c>
      <c r="F122" s="348"/>
      <c r="G122" s="499" t="s">
        <v>6</v>
      </c>
      <c r="H122" s="499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3TC</vt:lpstr>
      <vt:lpstr>SST TDF</vt:lpstr>
      <vt:lpstr>Uniformity</vt:lpstr>
      <vt:lpstr>3TC</vt:lpstr>
      <vt:lpstr>TDF</vt:lpstr>
      <vt:lpstr>'3TC'!Print_Area</vt:lpstr>
      <vt:lpstr>'SST 3TC'!Print_Area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2016-07-05T10:31:20Z</cp:lastPrinted>
  <dcterms:created xsi:type="dcterms:W3CDTF">2005-07-05T10:19:27Z</dcterms:created>
  <dcterms:modified xsi:type="dcterms:W3CDTF">2016-07-15T09:32:54Z</dcterms:modified>
</cp:coreProperties>
</file>