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9045"/>
  </bookViews>
  <sheets>
    <sheet name="SST lam" sheetId="9" r:id="rId1"/>
    <sheet name="SST TDF" sheetId="10" r:id="rId2"/>
    <sheet name="Tenofovir disoproxil fumarate" sheetId="3" r:id="rId3"/>
    <sheet name="Lamivudine" sheetId="4" r:id="rId4"/>
  </sheets>
  <definedNames>
    <definedName name="_xlnm.Print_Area" localSheetId="3">Lamivudine!$A$1:$I$129</definedName>
    <definedName name="_xlnm.Print_Area" localSheetId="2">'Tenofovir disoproxil fumarate'!$A$1:$I$129</definedName>
  </definedNames>
  <calcPr calcId="145621"/>
</workbook>
</file>

<file path=xl/calcChain.xml><?xml version="1.0" encoding="utf-8"?>
<calcChain xmlns="http://schemas.openxmlformats.org/spreadsheetml/2006/main">
  <c r="B57" i="4" l="1"/>
  <c r="B16" i="10"/>
  <c r="C16" i="10"/>
  <c r="D16" i="10"/>
  <c r="E18" i="9"/>
  <c r="D18" i="9"/>
  <c r="C18" i="9"/>
  <c r="B9" i="9"/>
  <c r="B7" i="10"/>
  <c r="B39" i="10" l="1"/>
  <c r="B38" i="10"/>
  <c r="B25" i="10"/>
  <c r="B18" i="10"/>
  <c r="B17" i="10"/>
  <c r="B41" i="9"/>
  <c r="B40" i="9"/>
  <c r="B20" i="9"/>
  <c r="B19" i="9"/>
  <c r="C124" i="4" l="1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C76" i="3"/>
  <c r="B68" i="3"/>
  <c r="C56" i="3"/>
  <c r="B55" i="3"/>
  <c r="B45" i="3"/>
  <c r="D48" i="3" s="1"/>
  <c r="F42" i="3"/>
  <c r="D42" i="3"/>
  <c r="B34" i="3"/>
  <c r="D44" i="3" s="1"/>
  <c r="B30" i="3"/>
  <c r="D45" i="4" l="1"/>
  <c r="I92" i="3"/>
  <c r="I39" i="4"/>
  <c r="D49" i="4"/>
  <c r="F44" i="4"/>
  <c r="F45" i="4" s="1"/>
  <c r="D45" i="3"/>
  <c r="E39" i="3" s="1"/>
  <c r="I39" i="3"/>
  <c r="F44" i="3"/>
  <c r="F45" i="3" s="1"/>
  <c r="G40" i="3" s="1"/>
  <c r="D101" i="4"/>
  <c r="D102" i="4" s="1"/>
  <c r="I92" i="4"/>
  <c r="D101" i="3"/>
  <c r="D102" i="3" s="1"/>
  <c r="D97" i="3"/>
  <c r="D98" i="3" s="1"/>
  <c r="E38" i="4"/>
  <c r="D46" i="4"/>
  <c r="E39" i="4"/>
  <c r="F98" i="3"/>
  <c r="B69" i="3"/>
  <c r="B69" i="4"/>
  <c r="F98" i="4"/>
  <c r="F99" i="4" s="1"/>
  <c r="E41" i="3"/>
  <c r="D49" i="3"/>
  <c r="E41" i="4"/>
  <c r="D97" i="4"/>
  <c r="D98" i="4" s="1"/>
  <c r="D99" i="4" s="1"/>
  <c r="E40" i="4"/>
  <c r="G93" i="3" l="1"/>
  <c r="E92" i="3"/>
  <c r="G92" i="3"/>
  <c r="F46" i="4"/>
  <c r="G38" i="4"/>
  <c r="G39" i="4"/>
  <c r="G40" i="4"/>
  <c r="G41" i="4"/>
  <c r="E40" i="3"/>
  <c r="E38" i="3"/>
  <c r="D46" i="3"/>
  <c r="F46" i="3"/>
  <c r="G41" i="3"/>
  <c r="G39" i="3"/>
  <c r="G38" i="3"/>
  <c r="E91" i="4"/>
  <c r="E92" i="4"/>
  <c r="E94" i="3"/>
  <c r="D99" i="3"/>
  <c r="E93" i="3"/>
  <c r="E91" i="3"/>
  <c r="G92" i="4"/>
  <c r="G91" i="4"/>
  <c r="G94" i="3"/>
  <c r="E94" i="4"/>
  <c r="E93" i="4"/>
  <c r="G94" i="4"/>
  <c r="G93" i="4"/>
  <c r="F99" i="3"/>
  <c r="G91" i="3"/>
  <c r="E42" i="4"/>
  <c r="D50" i="4" l="1"/>
  <c r="G68" i="4" s="1"/>
  <c r="H68" i="4" s="1"/>
  <c r="D52" i="4"/>
  <c r="G42" i="4"/>
  <c r="E42" i="3"/>
  <c r="D50" i="3"/>
  <c r="G61" i="3" s="1"/>
  <c r="H61" i="3" s="1"/>
  <c r="G42" i="3"/>
  <c r="D52" i="3"/>
  <c r="E95" i="4"/>
  <c r="D103" i="4"/>
  <c r="E110" i="4" s="1"/>
  <c r="F110" i="4" s="1"/>
  <c r="G95" i="4"/>
  <c r="D105" i="4"/>
  <c r="G95" i="3"/>
  <c r="G67" i="3"/>
  <c r="H67" i="3" s="1"/>
  <c r="G63" i="3"/>
  <c r="H63" i="3" s="1"/>
  <c r="G71" i="3"/>
  <c r="H71" i="3" s="1"/>
  <c r="G71" i="4"/>
  <c r="H71" i="4" s="1"/>
  <c r="G67" i="4"/>
  <c r="H67" i="4" s="1"/>
  <c r="G63" i="4"/>
  <c r="H63" i="4" s="1"/>
  <c r="D103" i="3"/>
  <c r="E95" i="3"/>
  <c r="D105" i="3"/>
  <c r="D51" i="3" l="1"/>
  <c r="G64" i="3"/>
  <c r="H64" i="3" s="1"/>
  <c r="D51" i="4"/>
  <c r="G66" i="4"/>
  <c r="H66" i="4" s="1"/>
  <c r="G65" i="4"/>
  <c r="H65" i="4" s="1"/>
  <c r="G60" i="4"/>
  <c r="H60" i="4" s="1"/>
  <c r="G69" i="4"/>
  <c r="H69" i="4" s="1"/>
  <c r="G62" i="4"/>
  <c r="H62" i="4" s="1"/>
  <c r="G61" i="4"/>
  <c r="H61" i="4" s="1"/>
  <c r="G70" i="4"/>
  <c r="H70" i="4" s="1"/>
  <c r="G64" i="4"/>
  <c r="H64" i="4" s="1"/>
  <c r="G65" i="3"/>
  <c r="H65" i="3" s="1"/>
  <c r="G62" i="3"/>
  <c r="H62" i="3" s="1"/>
  <c r="G66" i="3"/>
  <c r="H66" i="3" s="1"/>
  <c r="G69" i="3"/>
  <c r="H69" i="3" s="1"/>
  <c r="G68" i="3"/>
  <c r="H68" i="3" s="1"/>
  <c r="G70" i="3"/>
  <c r="H70" i="3" s="1"/>
  <c r="G60" i="3"/>
  <c r="H60" i="3" s="1"/>
  <c r="E113" i="4"/>
  <c r="F113" i="4" s="1"/>
  <c r="E112" i="4"/>
  <c r="F112" i="4" s="1"/>
  <c r="E111" i="4"/>
  <c r="F111" i="4" s="1"/>
  <c r="D104" i="4"/>
  <c r="E108" i="4"/>
  <c r="E109" i="4"/>
  <c r="F109" i="4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4" l="1"/>
  <c r="G73" i="4" s="1"/>
  <c r="G74" i="4"/>
  <c r="G72" i="3"/>
  <c r="G73" i="3" s="1"/>
  <c r="G74" i="3"/>
  <c r="E120" i="4"/>
  <c r="E119" i="4"/>
  <c r="F108" i="4"/>
  <c r="F119" i="4" s="1"/>
  <c r="E115" i="4"/>
  <c r="E116" i="4" s="1"/>
  <c r="E117" i="4"/>
  <c r="E120" i="3"/>
  <c r="E117" i="3"/>
  <c r="F108" i="3"/>
  <c r="E115" i="3"/>
  <c r="E116" i="3" s="1"/>
  <c r="E119" i="3"/>
  <c r="H74" i="3"/>
  <c r="H72" i="3"/>
  <c r="H74" i="4"/>
  <c r="H72" i="4"/>
  <c r="F117" i="4" l="1"/>
  <c r="F120" i="4"/>
  <c r="F115" i="4"/>
  <c r="G124" i="4" s="1"/>
  <c r="F125" i="4"/>
  <c r="D125" i="4"/>
  <c r="G76" i="4"/>
  <c r="H73" i="4"/>
  <c r="F125" i="3"/>
  <c r="F120" i="3"/>
  <c r="F117" i="3"/>
  <c r="D125" i="3"/>
  <c r="F115" i="3"/>
  <c r="F119" i="3"/>
  <c r="G76" i="3"/>
  <c r="H73" i="3"/>
  <c r="F116" i="4" l="1"/>
  <c r="G124" i="3"/>
  <c r="F116" i="3"/>
</calcChain>
</file>

<file path=xl/sharedStrings.xml><?xml version="1.0" encoding="utf-8"?>
<sst xmlns="http://schemas.openxmlformats.org/spreadsheetml/2006/main" count="414" uniqueCount="129">
  <si>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</si>
  <si>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</si>
  <si>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</si>
  <si>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</si>
  <si>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</si>
  <si>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</si>
  <si>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</si>
  <si>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Weight (mg):</t>
  </si>
  <si>
    <t>Standard Conc (mg/mL):</t>
  </si>
  <si>
    <t>Each film coated tablet contains 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</si>
  <si>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</si>
  <si>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</si>
  <si>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</si>
  <si>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</si>
  <si>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</si>
  <si>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</si>
  <si>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</si>
  <si>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</si>
  <si>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</si>
  <si>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</si>
  <si>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</si>
  <si>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</si>
  <si>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</si>
  <si>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</si>
  <si>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</si>
  <si>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</si>
  <si>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</si>
  <si>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</si>
  <si>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</si>
  <si>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</si>
  <si>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</si>
  <si>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</si>
  <si>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</si>
  <si>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</si>
  <si>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</si>
  <si>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</si>
  <si>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</si>
  <si>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</si>
  <si>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</si>
  <si>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</si>
  <si>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</si>
  <si>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</si>
  <si>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</si>
  <si>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</si>
  <si>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</si>
  <si>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</si>
  <si>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</si>
  <si>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</si>
  <si>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</si>
  <si>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</si>
  <si>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</si>
  <si>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</si>
  <si>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</si>
  <si>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</si>
  <si>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</si>
  <si>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</si>
  <si>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</si>
  <si>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</si>
  <si>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</si>
  <si>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</si>
  <si>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</si>
  <si>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</si>
  <si>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</si>
  <si>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</si>
  <si>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</si>
  <si>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</si>
  <si>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</si>
  <si>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</si>
  <si>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</si>
  <si>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</si>
  <si>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</si>
  <si>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</si>
  <si>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</si>
  <si>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</si>
  <si>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</si>
  <si>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</si>
  <si>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</si>
  <si>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</si>
  <si>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</si>
  <si>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</si>
  <si>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</si>
  <si>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</si>
  <si>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</si>
  <si>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</si>
  <si>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</si>
  <si>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</si>
  <si>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</si>
  <si>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</si>
  <si>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</si>
  <si>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</si>
  <si>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</si>
  <si>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</si>
  <si>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</si>
  <si>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</si>
  <si>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</si>
  <si>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</si>
  <si>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</si>
  <si>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</si>
  <si>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</si>
  <si>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</si>
  <si>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</si>
  <si>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</si>
  <si>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</si>
  <si>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</si>
  <si>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</si>
  <si>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</si>
  <si>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</si>
  <si>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</si>
  <si>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</si>
  <si>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</si>
  <si>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</si>
  <si>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</si>
  <si>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</si>
  <si>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</si>
  <si>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</si>
  <si>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</si>
  <si>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</si>
  <si>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</si>
  <si>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</si>
  <si>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T11-8</t>
  </si>
  <si>
    <t>Lamivudine</t>
  </si>
  <si>
    <t xml:space="preserve"> Lamivudine </t>
  </si>
  <si>
    <t>TENOFOVIR/LAMIVUDINE/EFAVIRENZ 300/300/600 MG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</si>
  <si>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</si>
  <si>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</si>
  <si>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</si>
  <si>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DF</t>
  </si>
  <si>
    <t>L42</t>
  </si>
  <si>
    <t>NDQB2016061014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</si>
</sst>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7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u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19" fillId="2" borderId="0"/>
    <xf numFmtId="0" fontId="19" fillId="2" borderId="0"/>
    <xf numFmtId="0" fontId="18" fillId="2" borderId="0"/>
    <xf numFmtId="0" fontId="19" fillId="2" borderId="0"/>
    <xf numFmtId="0" fontId="18" fillId="2" borderId="0"/>
    <xf numFmtId="0" fontId="18" fillId="2" borderId="0"/>
    <xf numFmtId="0" fontId="18" fillId="2" borderId="0"/>
    <xf numFmtId="0" fontId="18" fillId="2" borderId="0"/>
    <xf numFmtId="0" fontId="19" fillId="2" borderId="0"/>
    <xf numFmtId="0" fontId="18" fillId="2" borderId="0"/>
  </cellStyleXfs>
  <cellXfs count="511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7" fillId="3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7" fontId="7" fillId="3" borderId="0" xfId="0" applyNumberFormat="1" applyFont="1" applyFill="1" applyAlignment="1" applyProtection="1">
      <alignment horizontal="center"/>
      <protection locked="0"/>
    </xf>
    <xf numFmtId="168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69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0" fontId="4" fillId="2" borderId="26" xfId="0" applyNumberFormat="1" applyFont="1" applyFill="1" applyBorder="1" applyAlignment="1">
      <alignment horizontal="center"/>
    </xf>
    <xf numFmtId="170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0" fontId="4" fillId="2" borderId="31" xfId="0" applyNumberFormat="1" applyFont="1" applyFill="1" applyBorder="1" applyAlignment="1">
      <alignment horizontal="center"/>
    </xf>
    <xf numFmtId="170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0" fontId="4" fillId="2" borderId="35" xfId="0" applyNumberFormat="1" applyFont="1" applyFill="1" applyBorder="1" applyAlignment="1">
      <alignment horizontal="center"/>
    </xf>
    <xf numFmtId="170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0" fontId="5" fillId="6" borderId="38" xfId="0" applyNumberFormat="1" applyFont="1" applyFill="1" applyBorder="1" applyAlignment="1">
      <alignment horizontal="center"/>
    </xf>
    <xf numFmtId="170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0" fontId="5" fillId="7" borderId="13" xfId="0" applyNumberFormat="1" applyFont="1" applyFill="1" applyBorder="1" applyAlignment="1">
      <alignment horizontal="center"/>
    </xf>
    <xf numFmtId="170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1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0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0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0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4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0" fontId="7" fillId="2" borderId="0" xfId="0" applyFont="1" applyFill="1"/>
    <xf numFmtId="10" fontId="6" fillId="6" borderId="54" xfId="0" applyNumberFormat="1" applyFont="1" applyFill="1" applyBorder="1" applyAlignment="1">
      <alignment horizontal="center"/>
    </xf>
    <xf numFmtId="170" fontId="4" fillId="2" borderId="1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right"/>
    </xf>
    <xf numFmtId="2" fontId="6" fillId="7" borderId="55" xfId="0" applyNumberFormat="1" applyFont="1" applyFill="1" applyBorder="1" applyAlignment="1">
      <alignment horizontal="center"/>
    </xf>
    <xf numFmtId="0" fontId="4" fillId="2" borderId="13" xfId="0" applyFont="1" applyFill="1" applyBorder="1"/>
    <xf numFmtId="0" fontId="6" fillId="7" borderId="28" xfId="0" applyFont="1" applyFill="1" applyBorder="1" applyAlignment="1">
      <alignment horizontal="center"/>
    </xf>
    <xf numFmtId="0" fontId="6" fillId="7" borderId="56" xfId="0" applyFont="1" applyFill="1" applyBorder="1" applyAlignment="1">
      <alignment horizontal="center"/>
    </xf>
    <xf numFmtId="2" fontId="6" fillId="6" borderId="54" xfId="0" applyNumberFormat="1" applyFont="1" applyFill="1" applyBorder="1" applyAlignment="1">
      <alignment horizontal="center"/>
    </xf>
    <xf numFmtId="2" fontId="6" fillId="7" borderId="46" xfId="0" applyNumberFormat="1" applyFont="1" applyFill="1" applyBorder="1" applyAlignment="1">
      <alignment horizontal="center"/>
    </xf>
    <xf numFmtId="166" fontId="4" fillId="2" borderId="43" xfId="0" applyNumberFormat="1" applyFont="1" applyFill="1" applyBorder="1" applyAlignment="1">
      <alignment horizontal="center"/>
    </xf>
    <xf numFmtId="172" fontId="4" fillId="2" borderId="13" xfId="0" applyNumberFormat="1" applyFont="1" applyFill="1" applyBorder="1" applyAlignment="1">
      <alignment horizontal="center" vertical="center"/>
    </xf>
    <xf numFmtId="172" fontId="4" fillId="2" borderId="14" xfId="0" applyNumberFormat="1" applyFont="1" applyFill="1" applyBorder="1" applyAlignment="1">
      <alignment horizontal="center" vertical="center"/>
    </xf>
    <xf numFmtId="172" fontId="4" fillId="2" borderId="15" xfId="0" applyNumberFormat="1" applyFont="1" applyFill="1" applyBorder="1" applyAlignment="1">
      <alignment horizontal="center" vertical="center"/>
    </xf>
    <xf numFmtId="172" fontId="6" fillId="7" borderId="3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" fontId="6" fillId="3" borderId="14" xfId="0" applyNumberFormat="1" applyFont="1" applyFill="1" applyBorder="1" applyAlignment="1" applyProtection="1">
      <alignment horizontal="center"/>
      <protection locked="0"/>
    </xf>
    <xf numFmtId="1" fontId="6" fillId="3" borderId="15" xfId="0" applyNumberFormat="1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1" fontId="6" fillId="3" borderId="13" xfId="0" applyNumberFormat="1" applyFont="1" applyFill="1" applyBorder="1" applyAlignment="1" applyProtection="1">
      <alignment horizontal="center"/>
      <protection locked="0"/>
    </xf>
    <xf numFmtId="172" fontId="4" fillId="2" borderId="22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2" fontId="4" fillId="2" borderId="44" xfId="0" applyNumberFormat="1" applyFont="1" applyFill="1" applyBorder="1" applyAlignment="1">
      <alignment horizontal="center"/>
    </xf>
    <xf numFmtId="172" fontId="4" fillId="2" borderId="24" xfId="0" applyNumberFormat="1" applyFont="1" applyFill="1" applyBorder="1" applyAlignment="1">
      <alignment horizontal="center"/>
    </xf>
    <xf numFmtId="173" fontId="6" fillId="7" borderId="52" xfId="0" applyNumberFormat="1" applyFont="1" applyFill="1" applyBorder="1" applyAlignment="1">
      <alignment horizontal="center"/>
    </xf>
    <xf numFmtId="173" fontId="6" fillId="6" borderId="54" xfId="0" applyNumberFormat="1" applyFont="1" applyFill="1" applyBorder="1" applyAlignment="1">
      <alignment horizontal="center"/>
    </xf>
    <xf numFmtId="173" fontId="6" fillId="7" borderId="46" xfId="0" applyNumberFormat="1" applyFont="1" applyFill="1" applyBorder="1" applyAlignment="1">
      <alignment horizontal="center"/>
    </xf>
    <xf numFmtId="174" fontId="16" fillId="2" borderId="0" xfId="0" applyNumberFormat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22" fontId="24" fillId="2" borderId="0" xfId="1" applyNumberFormat="1" applyFont="1" applyFill="1"/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4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1" fillId="2" borderId="9" xfId="1" applyFont="1" applyFill="1" applyBorder="1"/>
    <xf numFmtId="0" fontId="21" fillId="2" borderId="0" xfId="1" applyFont="1" applyFill="1" applyAlignment="1">
      <alignment horizontal="center"/>
    </xf>
    <xf numFmtId="10" fontId="21" fillId="2" borderId="9" xfId="1" applyNumberFormat="1" applyFont="1" applyFill="1" applyBorder="1"/>
    <xf numFmtId="0" fontId="19" fillId="2" borderId="0" xfId="1" applyFill="1"/>
    <xf numFmtId="0" fontId="26" fillId="2" borderId="1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1" fillId="2" borderId="7" xfId="1" applyFont="1" applyFill="1" applyBorder="1"/>
    <xf numFmtId="0" fontId="26" fillId="2" borderId="11" xfId="1" applyFont="1" applyFill="1" applyBorder="1"/>
    <xf numFmtId="0" fontId="21" fillId="2" borderId="11" xfId="1" applyFont="1" applyFill="1" applyBorder="1"/>
    <xf numFmtId="0" fontId="21" fillId="2" borderId="0" xfId="9" applyFont="1" applyFill="1"/>
    <xf numFmtId="0" fontId="22" fillId="2" borderId="0" xfId="9" applyFont="1" applyFill="1"/>
    <xf numFmtId="0" fontId="22" fillId="2" borderId="0" xfId="9" applyFont="1" applyFill="1" applyAlignment="1">
      <alignment horizontal="left"/>
    </xf>
    <xf numFmtId="0" fontId="23" fillId="2" borderId="0" xfId="9" applyFont="1" applyFill="1" applyAlignment="1">
      <alignment horizontal="left"/>
    </xf>
    <xf numFmtId="0" fontId="23" fillId="2" borderId="0" xfId="9" applyFont="1" applyFill="1" applyAlignment="1">
      <alignment horizontal="center"/>
    </xf>
    <xf numFmtId="0" fontId="24" fillId="2" borderId="0" xfId="9" applyFont="1" applyFill="1"/>
    <xf numFmtId="0" fontId="23" fillId="2" borderId="0" xfId="9" applyFont="1" applyFill="1"/>
    <xf numFmtId="2" fontId="23" fillId="2" borderId="0" xfId="9" applyNumberFormat="1" applyFont="1" applyFill="1" applyAlignment="1">
      <alignment horizontal="center"/>
    </xf>
    <xf numFmtId="0" fontId="23" fillId="2" borderId="0" xfId="9" applyFont="1" applyFill="1" applyAlignment="1">
      <alignment horizontal="center" vertical="top"/>
    </xf>
    <xf numFmtId="164" fontId="23" fillId="2" borderId="0" xfId="9" applyNumberFormat="1" applyFont="1" applyFill="1" applyAlignment="1">
      <alignment horizontal="center"/>
    </xf>
    <xf numFmtId="22" fontId="24" fillId="2" borderId="0" xfId="9" applyNumberFormat="1" applyFont="1" applyFill="1"/>
    <xf numFmtId="0" fontId="23" fillId="2" borderId="1" xfId="9" applyFont="1" applyFill="1" applyBorder="1" applyAlignment="1">
      <alignment horizontal="center"/>
    </xf>
    <xf numFmtId="0" fontId="23" fillId="2" borderId="2" xfId="9" applyFont="1" applyFill="1" applyBorder="1" applyAlignment="1">
      <alignment horizontal="center"/>
    </xf>
    <xf numFmtId="0" fontId="24" fillId="2" borderId="3" xfId="9" applyFont="1" applyFill="1" applyBorder="1" applyAlignment="1">
      <alignment horizontal="center"/>
    </xf>
    <xf numFmtId="0" fontId="25" fillId="3" borderId="3" xfId="9" applyFont="1" applyFill="1" applyBorder="1" applyAlignment="1" applyProtection="1">
      <alignment horizontal="center"/>
      <protection locked="0"/>
    </xf>
    <xf numFmtId="2" fontId="25" fillId="3" borderId="3" xfId="9" applyNumberFormat="1" applyFont="1" applyFill="1" applyBorder="1" applyAlignment="1" applyProtection="1">
      <alignment horizontal="center"/>
      <protection locked="0"/>
    </xf>
    <xf numFmtId="2" fontId="25" fillId="3" borderId="4" xfId="9" applyNumberFormat="1" applyFont="1" applyFill="1" applyBorder="1" applyAlignment="1" applyProtection="1">
      <alignment horizontal="center"/>
      <protection locked="0"/>
    </xf>
    <xf numFmtId="0" fontId="25" fillId="3" borderId="5" xfId="9" applyFont="1" applyFill="1" applyBorder="1" applyAlignment="1" applyProtection="1">
      <alignment horizontal="center"/>
      <protection locked="0"/>
    </xf>
    <xf numFmtId="2" fontId="25" fillId="3" borderId="5" xfId="9" applyNumberFormat="1" applyFont="1" applyFill="1" applyBorder="1" applyAlignment="1" applyProtection="1">
      <alignment horizontal="center"/>
      <protection locked="0"/>
    </xf>
    <xf numFmtId="0" fontId="24" fillId="2" borderId="4" xfId="9" applyFont="1" applyFill="1" applyBorder="1"/>
    <xf numFmtId="1" fontId="23" fillId="4" borderId="2" xfId="9" applyNumberFormat="1" applyFont="1" applyFill="1" applyBorder="1" applyAlignment="1">
      <alignment horizontal="center"/>
    </xf>
    <xf numFmtId="1" fontId="23" fillId="4" borderId="1" xfId="9" applyNumberFormat="1" applyFont="1" applyFill="1" applyBorder="1" applyAlignment="1">
      <alignment horizontal="center"/>
    </xf>
    <xf numFmtId="2" fontId="23" fillId="4" borderId="1" xfId="9" applyNumberFormat="1" applyFont="1" applyFill="1" applyBorder="1" applyAlignment="1">
      <alignment horizontal="center"/>
    </xf>
    <xf numFmtId="0" fontId="24" fillId="2" borderId="3" xfId="9" applyFont="1" applyFill="1" applyBorder="1"/>
    <xf numFmtId="10" fontId="23" fillId="5" borderId="1" xfId="9" applyNumberFormat="1" applyFont="1" applyFill="1" applyBorder="1" applyAlignment="1">
      <alignment horizontal="center"/>
    </xf>
    <xf numFmtId="165" fontId="23" fillId="2" borderId="0" xfId="9" applyNumberFormat="1" applyFont="1" applyFill="1" applyAlignment="1">
      <alignment horizontal="center"/>
    </xf>
    <xf numFmtId="0" fontId="24" fillId="2" borderId="6" xfId="9" applyFont="1" applyFill="1" applyBorder="1"/>
    <xf numFmtId="0" fontId="24" fillId="2" borderId="5" xfId="9" applyFont="1" applyFill="1" applyBorder="1"/>
    <xf numFmtId="0" fontId="23" fillId="4" borderId="1" xfId="9" applyFont="1" applyFill="1" applyBorder="1" applyAlignment="1">
      <alignment horizontal="center"/>
    </xf>
    <xf numFmtId="0" fontId="23" fillId="2" borderId="7" xfId="9" applyFont="1" applyFill="1" applyBorder="1" applyAlignment="1">
      <alignment horizontal="center"/>
    </xf>
    <xf numFmtId="0" fontId="24" fillId="2" borderId="7" xfId="9" applyFont="1" applyFill="1" applyBorder="1"/>
    <xf numFmtId="0" fontId="24" fillId="2" borderId="8" xfId="9" applyFont="1" applyFill="1" applyBorder="1"/>
    <xf numFmtId="0" fontId="24" fillId="2" borderId="0" xfId="9" applyFont="1" applyFill="1" applyAlignment="1" applyProtection="1">
      <alignment horizontal="left"/>
      <protection locked="0"/>
    </xf>
    <xf numFmtId="0" fontId="24" fillId="2" borderId="0" xfId="9" applyFont="1" applyFill="1" applyProtection="1">
      <protection locked="0"/>
    </xf>
    <xf numFmtId="2" fontId="23" fillId="2" borderId="0" xfId="9" applyNumberFormat="1" applyFont="1" applyFill="1" applyAlignment="1">
      <alignment horizontal="left"/>
    </xf>
    <xf numFmtId="0" fontId="21" fillId="2" borderId="9" xfId="9" applyFont="1" applyFill="1" applyBorder="1"/>
    <xf numFmtId="0" fontId="21" fillId="2" borderId="0" xfId="9" applyFont="1" applyFill="1" applyAlignment="1">
      <alignment horizontal="center"/>
    </xf>
    <xf numFmtId="10" fontId="21" fillId="2" borderId="9" xfId="9" applyNumberFormat="1" applyFont="1" applyFill="1" applyBorder="1"/>
    <xf numFmtId="0" fontId="19" fillId="2" borderId="0" xfId="9" applyFill="1"/>
    <xf numFmtId="0" fontId="26" fillId="2" borderId="10" xfId="9" applyFont="1" applyFill="1" applyBorder="1" applyAlignment="1">
      <alignment horizontal="center"/>
    </xf>
    <xf numFmtId="0" fontId="21" fillId="2" borderId="10" xfId="9" applyFont="1" applyFill="1" applyBorder="1" applyAlignment="1">
      <alignment horizontal="center"/>
    </xf>
    <xf numFmtId="0" fontId="26" fillId="2" borderId="0" xfId="9" applyFont="1" applyFill="1" applyAlignment="1">
      <alignment horizontal="right"/>
    </xf>
    <xf numFmtId="0" fontId="21" fillId="2" borderId="7" xfId="9" applyFont="1" applyFill="1" applyBorder="1"/>
    <xf numFmtId="0" fontId="26" fillId="2" borderId="11" xfId="9" applyFont="1" applyFill="1" applyBorder="1"/>
    <xf numFmtId="0" fontId="21" fillId="2" borderId="11" xfId="9" applyFont="1" applyFill="1" applyBorder="1"/>
    <xf numFmtId="0" fontId="21" fillId="8" borderId="0" xfId="9" applyFont="1" applyFill="1" applyAlignment="1">
      <alignment horizontal="center"/>
    </xf>
    <xf numFmtId="0" fontId="20" fillId="2" borderId="0" xfId="1" applyFont="1" applyFill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0" fillId="2" borderId="0" xfId="9" applyFont="1" applyFill="1" applyAlignment="1">
      <alignment horizontal="center"/>
    </xf>
    <xf numFmtId="0" fontId="26" fillId="2" borderId="10" xfId="9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5" fillId="2" borderId="40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</cellXfs>
  <cellStyles count="11">
    <cellStyle name="Normal" xfId="0" builtinId="0"/>
    <cellStyle name="Normal 2" xfId="2"/>
    <cellStyle name="Normal 3" xfId="3"/>
    <cellStyle name="Normal 3 2" xfId="4"/>
    <cellStyle name="Normal 4" xfId="5"/>
    <cellStyle name="Normal 4 2" xfId="1"/>
    <cellStyle name="Normal 5" xfId="6"/>
    <cellStyle name="Normal 6" xfId="7"/>
    <cellStyle name="Normal 7" xfId="8"/>
    <cellStyle name="Normal 7 2" xfId="9"/>
    <cellStyle name="Normal 8" xfId="10"/>
  </cellStyles>
  <dxfs count="1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tabSelected="1" view="pageBreakPreview" zoomScale="60" workbookViewId="0">
      <selection activeCell="B42" sqref="B42"/>
    </sheetView>
  </sheetViews>
  <sheetFormatPr defaultRowHeight="13.5" x14ac:dyDescent="0.25"/>
  <cols>
    <col min="1" max="1" width="27.5703125" style="377" customWidth="1"/>
    <col min="2" max="2" width="20.42578125" style="377" customWidth="1"/>
    <col min="3" max="3" width="31.85546875" style="377" customWidth="1"/>
    <col min="4" max="4" width="25.85546875" style="377" customWidth="1"/>
    <col min="5" max="5" width="25.7109375" style="377" customWidth="1"/>
    <col min="6" max="6" width="23.140625" style="377" customWidth="1"/>
    <col min="7" max="7" width="28.42578125" style="377" customWidth="1"/>
    <col min="8" max="8" width="21.5703125" style="377" customWidth="1"/>
    <col min="9" max="9" width="9.140625" style="377" customWidth="1"/>
    <col min="10" max="16384" width="9.140625" style="413"/>
  </cols>
  <sheetData>
    <row r="3" spans="1:5" ht="18.75" customHeight="1" x14ac:dyDescent="0.3">
      <c r="A3" s="466" t="s">
        <v>0</v>
      </c>
      <c r="B3" s="466"/>
      <c r="C3" s="466"/>
      <c r="D3" s="466"/>
      <c r="E3" s="466"/>
    </row>
    <row r="4" spans="1:5" ht="16.5" customHeight="1" x14ac:dyDescent="0.3">
      <c r="A4" s="378" t="s">
        <v>1</v>
      </c>
      <c r="B4" s="379" t="s">
        <v>2</v>
      </c>
    </row>
    <row r="5" spans="1:5" ht="16.5" customHeight="1" x14ac:dyDescent="0.3">
      <c r="A5" s="380" t="s">
        <v>3</v>
      </c>
      <c r="B5" s="380" t="s">
        <v>122</v>
      </c>
      <c r="D5" s="381"/>
      <c r="E5" s="382"/>
    </row>
    <row r="6" spans="1:5" ht="16.5" customHeight="1" x14ac:dyDescent="0.3">
      <c r="A6" s="383" t="s">
        <v>4</v>
      </c>
      <c r="B6" s="384" t="s">
        <v>120</v>
      </c>
      <c r="C6" s="382"/>
      <c r="D6" s="382"/>
      <c r="E6" s="382"/>
    </row>
    <row r="7" spans="1:5" ht="16.5" customHeight="1" x14ac:dyDescent="0.3">
      <c r="A7" s="383" t="s">
        <v>6</v>
      </c>
      <c r="B7" s="381">
        <v>99.8</v>
      </c>
      <c r="C7" s="382"/>
      <c r="D7" s="382"/>
      <c r="E7" s="382"/>
    </row>
    <row r="8" spans="1:5" ht="16.5" customHeight="1" x14ac:dyDescent="0.3">
      <c r="A8" s="380" t="s">
        <v>7</v>
      </c>
      <c r="B8" s="384">
        <v>19.87</v>
      </c>
      <c r="C8" s="382"/>
      <c r="D8" s="382"/>
      <c r="E8" s="382"/>
    </row>
    <row r="9" spans="1:5" ht="16.5" customHeight="1" x14ac:dyDescent="0.3">
      <c r="A9" s="380" t="s">
        <v>8</v>
      </c>
      <c r="B9" s="385">
        <f>B8/20*10/100</f>
        <v>9.9350000000000008E-2</v>
      </c>
      <c r="C9" s="382"/>
      <c r="D9" s="382"/>
      <c r="E9" s="382"/>
    </row>
    <row r="10" spans="1:5" ht="15.75" customHeight="1" x14ac:dyDescent="0.25">
      <c r="A10" s="382"/>
      <c r="B10" s="386"/>
      <c r="C10" s="382"/>
      <c r="D10" s="382"/>
      <c r="E10" s="382"/>
    </row>
    <row r="11" spans="1:5" ht="16.5" customHeight="1" x14ac:dyDescent="0.3">
      <c r="A11" s="387" t="s">
        <v>10</v>
      </c>
      <c r="B11" s="388" t="s">
        <v>11</v>
      </c>
      <c r="C11" s="387" t="s">
        <v>12</v>
      </c>
      <c r="D11" s="387" t="s">
        <v>13</v>
      </c>
      <c r="E11" s="387" t="s">
        <v>14</v>
      </c>
    </row>
    <row r="12" spans="1:5" ht="16.5" customHeight="1" x14ac:dyDescent="0.3">
      <c r="A12" s="389">
        <v>1</v>
      </c>
      <c r="B12" s="390">
        <v>19021842</v>
      </c>
      <c r="C12" s="390">
        <v>7101.7</v>
      </c>
      <c r="D12" s="391">
        <v>1.3</v>
      </c>
      <c r="E12" s="392">
        <v>3.3</v>
      </c>
    </row>
    <row r="13" spans="1:5" ht="16.5" customHeight="1" x14ac:dyDescent="0.3">
      <c r="A13" s="389">
        <v>2</v>
      </c>
      <c r="B13" s="390">
        <v>19103241</v>
      </c>
      <c r="C13" s="390">
        <v>70881</v>
      </c>
      <c r="D13" s="391">
        <v>1.3</v>
      </c>
      <c r="E13" s="391">
        <v>3.3</v>
      </c>
    </row>
    <row r="14" spans="1:5" ht="16.5" customHeight="1" x14ac:dyDescent="0.3">
      <c r="A14" s="389">
        <v>3</v>
      </c>
      <c r="B14" s="390">
        <v>19008258</v>
      </c>
      <c r="C14" s="390">
        <v>7104.4</v>
      </c>
      <c r="D14" s="391">
        <v>1.3</v>
      </c>
      <c r="E14" s="391">
        <v>3.3</v>
      </c>
    </row>
    <row r="15" spans="1:5" ht="16.5" customHeight="1" x14ac:dyDescent="0.3">
      <c r="A15" s="389">
        <v>4</v>
      </c>
      <c r="B15" s="390">
        <v>19144401</v>
      </c>
      <c r="C15" s="390">
        <v>7100.8</v>
      </c>
      <c r="D15" s="391">
        <v>1.3</v>
      </c>
      <c r="E15" s="391">
        <v>3.3</v>
      </c>
    </row>
    <row r="16" spans="1:5" ht="16.5" customHeight="1" x14ac:dyDescent="0.3">
      <c r="A16" s="389">
        <v>5</v>
      </c>
      <c r="B16" s="390">
        <v>19162183</v>
      </c>
      <c r="C16" s="390">
        <v>7104.9</v>
      </c>
      <c r="D16" s="391">
        <v>1.3</v>
      </c>
      <c r="E16" s="391">
        <v>3.3</v>
      </c>
    </row>
    <row r="17" spans="1:5" ht="16.5" customHeight="1" x14ac:dyDescent="0.3">
      <c r="A17" s="389">
        <v>6</v>
      </c>
      <c r="B17" s="393">
        <v>19166806</v>
      </c>
      <c r="C17" s="393">
        <v>7135.5</v>
      </c>
      <c r="D17" s="394">
        <v>1.3</v>
      </c>
      <c r="E17" s="394">
        <v>3.3</v>
      </c>
    </row>
    <row r="18" spans="1:5" ht="16.5" customHeight="1" x14ac:dyDescent="0.3">
      <c r="A18" s="395" t="s">
        <v>15</v>
      </c>
      <c r="B18" s="396">
        <v>63572814.799999997</v>
      </c>
      <c r="C18" s="397">
        <f>AVERAGE(C12:C17)</f>
        <v>17738.05</v>
      </c>
      <c r="D18" s="398">
        <f>AVERAGE(D12:D17)</f>
        <v>1.3</v>
      </c>
      <c r="E18" s="398">
        <f>AVERAGE(E12:E17)</f>
        <v>3.3000000000000003</v>
      </c>
    </row>
    <row r="19" spans="1:5" ht="16.5" customHeight="1" x14ac:dyDescent="0.3">
      <c r="A19" s="399" t="s">
        <v>16</v>
      </c>
      <c r="B19" s="400">
        <f>(STDEV(B12:B17)/B18)</f>
        <v>1.1084777708601668E-3</v>
      </c>
      <c r="C19" s="401"/>
      <c r="D19" s="401"/>
      <c r="E19" s="402"/>
    </row>
    <row r="20" spans="1:5" s="377" customFormat="1" ht="16.5" customHeight="1" x14ac:dyDescent="0.3">
      <c r="A20" s="403" t="s">
        <v>17</v>
      </c>
      <c r="B20" s="404">
        <f>COUNT(B12:B17)</f>
        <v>6</v>
      </c>
      <c r="C20" s="405"/>
      <c r="D20" s="406"/>
      <c r="E20" s="407"/>
    </row>
    <row r="21" spans="1:5" s="377" customFormat="1" ht="15.75" customHeight="1" x14ac:dyDescent="0.25">
      <c r="A21" s="382"/>
      <c r="B21" s="382"/>
      <c r="C21" s="382"/>
      <c r="D21" s="382"/>
      <c r="E21" s="382"/>
    </row>
    <row r="22" spans="1:5" s="377" customFormat="1" ht="16.5" customHeight="1" x14ac:dyDescent="0.3">
      <c r="A22" s="383" t="s">
        <v>18</v>
      </c>
      <c r="B22" s="408" t="s">
        <v>123</v>
      </c>
      <c r="C22" s="409"/>
      <c r="D22" s="409"/>
      <c r="E22" s="409"/>
    </row>
    <row r="23" spans="1:5" ht="16.5" customHeight="1" x14ac:dyDescent="0.3">
      <c r="A23" s="383"/>
      <c r="B23" s="408" t="s">
        <v>124</v>
      </c>
      <c r="C23" s="409"/>
      <c r="D23" s="409"/>
      <c r="E23" s="409"/>
    </row>
    <row r="24" spans="1:5" ht="16.5" customHeight="1" x14ac:dyDescent="0.3">
      <c r="A24" s="383"/>
      <c r="B24" s="408" t="s">
        <v>125</v>
      </c>
      <c r="C24" s="409"/>
      <c r="D24" s="409"/>
      <c r="E24" s="409"/>
    </row>
    <row r="25" spans="1:5" ht="15.75" customHeight="1" x14ac:dyDescent="0.25">
      <c r="A25" s="382"/>
      <c r="B25" s="382"/>
      <c r="C25" s="382"/>
      <c r="D25" s="382"/>
      <c r="E25" s="382"/>
    </row>
    <row r="26" spans="1:5" ht="16.5" customHeight="1" x14ac:dyDescent="0.3">
      <c r="A26" s="378" t="s">
        <v>1</v>
      </c>
      <c r="B26" s="379" t="s">
        <v>19</v>
      </c>
    </row>
    <row r="27" spans="1:5" ht="16.5" customHeight="1" x14ac:dyDescent="0.3">
      <c r="A27" s="383" t="s">
        <v>4</v>
      </c>
      <c r="B27" s="380"/>
      <c r="C27" s="382"/>
      <c r="D27" s="382"/>
      <c r="E27" s="382"/>
    </row>
    <row r="28" spans="1:5" ht="16.5" customHeight="1" x14ac:dyDescent="0.3">
      <c r="A28" s="383" t="s">
        <v>6</v>
      </c>
      <c r="B28" s="384"/>
      <c r="C28" s="382"/>
      <c r="D28" s="382"/>
      <c r="E28" s="382"/>
    </row>
    <row r="29" spans="1:5" ht="16.5" customHeight="1" x14ac:dyDescent="0.3">
      <c r="A29" s="380" t="s">
        <v>7</v>
      </c>
      <c r="B29" s="384"/>
      <c r="C29" s="382"/>
      <c r="D29" s="382"/>
      <c r="E29" s="382"/>
    </row>
    <row r="30" spans="1:5" ht="16.5" customHeight="1" x14ac:dyDescent="0.3">
      <c r="A30" s="380" t="s">
        <v>8</v>
      </c>
      <c r="B30" s="385"/>
      <c r="C30" s="382"/>
      <c r="D30" s="382"/>
      <c r="E30" s="382"/>
    </row>
    <row r="31" spans="1:5" ht="15.75" customHeight="1" x14ac:dyDescent="0.25">
      <c r="A31" s="382"/>
      <c r="B31" s="382"/>
      <c r="C31" s="382"/>
      <c r="D31" s="382"/>
      <c r="E31" s="382"/>
    </row>
    <row r="32" spans="1:5" ht="16.5" customHeight="1" x14ac:dyDescent="0.3">
      <c r="A32" s="387" t="s">
        <v>10</v>
      </c>
      <c r="B32" s="388"/>
      <c r="C32" s="387"/>
      <c r="D32" s="387"/>
      <c r="E32" s="387"/>
    </row>
    <row r="33" spans="1:7" ht="16.5" customHeight="1" x14ac:dyDescent="0.3">
      <c r="A33" s="389">
        <v>1</v>
      </c>
      <c r="B33" s="390"/>
      <c r="C33" s="390"/>
      <c r="D33" s="391"/>
      <c r="E33" s="392"/>
    </row>
    <row r="34" spans="1:7" ht="16.5" customHeight="1" x14ac:dyDescent="0.3">
      <c r="A34" s="389">
        <v>2</v>
      </c>
      <c r="B34" s="390"/>
      <c r="C34" s="390"/>
      <c r="D34" s="391"/>
      <c r="E34" s="391"/>
    </row>
    <row r="35" spans="1:7" ht="16.5" customHeight="1" x14ac:dyDescent="0.3">
      <c r="A35" s="389">
        <v>3</v>
      </c>
      <c r="B35" s="390"/>
      <c r="C35" s="390"/>
      <c r="D35" s="391"/>
      <c r="E35" s="391"/>
    </row>
    <row r="36" spans="1:7" ht="16.5" customHeight="1" x14ac:dyDescent="0.3">
      <c r="A36" s="389">
        <v>4</v>
      </c>
      <c r="B36" s="390"/>
      <c r="C36" s="390"/>
      <c r="D36" s="391"/>
      <c r="E36" s="391"/>
    </row>
    <row r="37" spans="1:7" ht="16.5" customHeight="1" x14ac:dyDescent="0.3">
      <c r="A37" s="389">
        <v>5</v>
      </c>
      <c r="B37" s="390"/>
      <c r="C37" s="390"/>
      <c r="D37" s="391"/>
      <c r="E37" s="391"/>
    </row>
    <row r="38" spans="1:7" ht="16.5" customHeight="1" x14ac:dyDescent="0.3">
      <c r="A38" s="389">
        <v>6</v>
      </c>
      <c r="B38" s="393"/>
      <c r="C38" s="393"/>
      <c r="D38" s="394"/>
      <c r="E38" s="394"/>
    </row>
    <row r="39" spans="1:7" ht="16.5" customHeight="1" x14ac:dyDescent="0.3">
      <c r="A39" s="395" t="s">
        <v>15</v>
      </c>
      <c r="B39" s="396"/>
      <c r="C39" s="397"/>
      <c r="D39" s="398"/>
      <c r="E39" s="398"/>
    </row>
    <row r="40" spans="1:7" ht="16.5" customHeight="1" x14ac:dyDescent="0.3">
      <c r="A40" s="399" t="s">
        <v>16</v>
      </c>
      <c r="B40" s="400" t="e">
        <f>(STDEV(B33:B38)/B39)</f>
        <v>#DIV/0!</v>
      </c>
      <c r="C40" s="401"/>
      <c r="D40" s="401"/>
      <c r="E40" s="402"/>
    </row>
    <row r="41" spans="1:7" s="377" customFormat="1" ht="16.5" customHeight="1" x14ac:dyDescent="0.3">
      <c r="A41" s="403" t="s">
        <v>17</v>
      </c>
      <c r="B41" s="404">
        <f>COUNT(B33:B38)</f>
        <v>0</v>
      </c>
      <c r="C41" s="405"/>
      <c r="D41" s="406"/>
      <c r="E41" s="407"/>
    </row>
    <row r="42" spans="1:7" s="377" customFormat="1" ht="15.75" customHeight="1" x14ac:dyDescent="0.25">
      <c r="A42" s="382"/>
      <c r="B42" s="382"/>
      <c r="C42" s="382"/>
      <c r="D42" s="382"/>
      <c r="E42" s="382"/>
    </row>
    <row r="43" spans="1:7" s="377" customFormat="1" ht="16.5" customHeight="1" x14ac:dyDescent="0.3">
      <c r="A43" s="383" t="s">
        <v>18</v>
      </c>
      <c r="B43" s="408" t="s">
        <v>123</v>
      </c>
      <c r="C43" s="409"/>
      <c r="D43" s="409"/>
      <c r="E43" s="409"/>
    </row>
    <row r="44" spans="1:7" ht="16.5" customHeight="1" x14ac:dyDescent="0.3">
      <c r="A44" s="383"/>
      <c r="B44" s="408" t="s">
        <v>124</v>
      </c>
      <c r="C44" s="409"/>
      <c r="D44" s="409"/>
      <c r="E44" s="409"/>
    </row>
    <row r="45" spans="1:7" ht="16.5" customHeight="1" x14ac:dyDescent="0.3">
      <c r="A45" s="383"/>
      <c r="B45" s="408" t="s">
        <v>125</v>
      </c>
      <c r="C45" s="409"/>
      <c r="D45" s="409"/>
      <c r="E45" s="409"/>
    </row>
    <row r="46" spans="1:7" ht="14.25" customHeight="1" thickBot="1" x14ac:dyDescent="0.3">
      <c r="A46" s="410"/>
      <c r="B46" s="411"/>
      <c r="D46" s="412"/>
      <c r="F46" s="413"/>
      <c r="G46" s="413"/>
    </row>
    <row r="47" spans="1:7" ht="15" customHeight="1" x14ac:dyDescent="0.3">
      <c r="B47" s="467" t="s">
        <v>20</v>
      </c>
      <c r="C47" s="467"/>
      <c r="E47" s="414" t="s">
        <v>21</v>
      </c>
      <c r="F47" s="415"/>
      <c r="G47" s="414" t="s">
        <v>22</v>
      </c>
    </row>
    <row r="48" spans="1:7" ht="15" customHeight="1" x14ac:dyDescent="0.3">
      <c r="A48" s="416" t="s">
        <v>23</v>
      </c>
      <c r="B48" s="417"/>
      <c r="C48" s="417"/>
      <c r="E48" s="417"/>
      <c r="G48" s="417"/>
    </row>
    <row r="49" spans="1:7" ht="15" customHeight="1" x14ac:dyDescent="0.3">
      <c r="A49" s="416" t="s">
        <v>24</v>
      </c>
      <c r="B49" s="418"/>
      <c r="C49" s="418"/>
      <c r="E49" s="418"/>
      <c r="G49" s="419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6" zoomScale="70" zoomScaleSheetLayoutView="70" workbookViewId="0">
      <selection activeCell="C34" sqref="C34"/>
    </sheetView>
  </sheetViews>
  <sheetFormatPr defaultRowHeight="13.5" x14ac:dyDescent="0.25"/>
  <cols>
    <col min="1" max="1" width="27.5703125" style="420" customWidth="1"/>
    <col min="2" max="2" width="20.42578125" style="420" customWidth="1"/>
    <col min="3" max="3" width="31.85546875" style="420" customWidth="1"/>
    <col min="4" max="4" width="25.85546875" style="420" customWidth="1"/>
    <col min="5" max="5" width="25.7109375" style="420" customWidth="1"/>
    <col min="6" max="6" width="23.140625" style="420" customWidth="1"/>
    <col min="7" max="7" width="28.42578125" style="420" customWidth="1"/>
    <col min="8" max="8" width="21.5703125" style="420" customWidth="1"/>
    <col min="9" max="9" width="9.140625" style="420" customWidth="1"/>
    <col min="10" max="16384" width="9.140625" style="458"/>
  </cols>
  <sheetData>
    <row r="1" spans="1:5" ht="18.75" customHeight="1" x14ac:dyDescent="0.3">
      <c r="A1" s="468" t="s">
        <v>0</v>
      </c>
      <c r="B1" s="468"/>
      <c r="C1" s="468"/>
      <c r="D1" s="468"/>
      <c r="E1" s="468"/>
    </row>
    <row r="2" spans="1:5" ht="16.5" customHeight="1" x14ac:dyDescent="0.3">
      <c r="A2" s="421" t="s">
        <v>1</v>
      </c>
      <c r="B2" s="422" t="s">
        <v>2</v>
      </c>
    </row>
    <row r="3" spans="1:5" ht="16.5" customHeight="1" x14ac:dyDescent="0.3">
      <c r="A3" s="423" t="s">
        <v>3</v>
      </c>
      <c r="B3" s="423" t="s">
        <v>122</v>
      </c>
      <c r="D3" s="424"/>
      <c r="E3" s="425"/>
    </row>
    <row r="4" spans="1:5" ht="16.5" customHeight="1" x14ac:dyDescent="0.3">
      <c r="A4" s="426" t="s">
        <v>4</v>
      </c>
      <c r="B4" s="427" t="s">
        <v>126</v>
      </c>
      <c r="C4" s="425"/>
      <c r="D4" s="425"/>
      <c r="E4" s="425"/>
    </row>
    <row r="5" spans="1:5" ht="16.5" customHeight="1" x14ac:dyDescent="0.3">
      <c r="A5" s="426" t="s">
        <v>6</v>
      </c>
      <c r="B5" s="428">
        <v>98.8</v>
      </c>
      <c r="C5" s="425"/>
      <c r="D5" s="425"/>
      <c r="E5" s="425"/>
    </row>
    <row r="6" spans="1:5" ht="16.5" customHeight="1" x14ac:dyDescent="0.3">
      <c r="A6" s="423" t="s">
        <v>7</v>
      </c>
      <c r="B6" s="427">
        <v>20.8</v>
      </c>
      <c r="C6" s="425"/>
      <c r="D6" s="425"/>
      <c r="E6" s="425"/>
    </row>
    <row r="7" spans="1:5" ht="16.5" customHeight="1" x14ac:dyDescent="0.3">
      <c r="A7" s="423" t="s">
        <v>8</v>
      </c>
      <c r="B7" s="429">
        <f>B6/20*10/100</f>
        <v>0.10400000000000001</v>
      </c>
      <c r="C7" s="425"/>
      <c r="D7" s="425"/>
      <c r="E7" s="425"/>
    </row>
    <row r="8" spans="1:5" ht="15.75" customHeight="1" x14ac:dyDescent="0.25">
      <c r="A8" s="425"/>
      <c r="B8" s="430"/>
      <c r="C8" s="425"/>
      <c r="D8" s="425"/>
      <c r="E8" s="425"/>
    </row>
    <row r="9" spans="1:5" ht="16.5" customHeight="1" x14ac:dyDescent="0.3">
      <c r="A9" s="431" t="s">
        <v>10</v>
      </c>
      <c r="B9" s="432" t="s">
        <v>11</v>
      </c>
      <c r="C9" s="431" t="s">
        <v>12</v>
      </c>
      <c r="D9" s="431" t="s">
        <v>13</v>
      </c>
      <c r="E9" s="431" t="s">
        <v>14</v>
      </c>
    </row>
    <row r="10" spans="1:5" ht="16.5" customHeight="1" x14ac:dyDescent="0.3">
      <c r="A10" s="433">
        <v>1</v>
      </c>
      <c r="B10" s="434">
        <v>16050752</v>
      </c>
      <c r="C10" s="465">
        <v>7848.9</v>
      </c>
      <c r="D10" s="435">
        <v>1.3</v>
      </c>
      <c r="E10" s="436">
        <v>6.2</v>
      </c>
    </row>
    <row r="11" spans="1:5" ht="16.5" customHeight="1" x14ac:dyDescent="0.3">
      <c r="A11" s="433">
        <v>2</v>
      </c>
      <c r="B11" s="434">
        <v>16110078</v>
      </c>
      <c r="C11" s="434">
        <v>7801.9</v>
      </c>
      <c r="D11" s="435">
        <v>1.3</v>
      </c>
      <c r="E11" s="435">
        <v>6.2</v>
      </c>
    </row>
    <row r="12" spans="1:5" ht="16.5" customHeight="1" x14ac:dyDescent="0.3">
      <c r="A12" s="433">
        <v>3</v>
      </c>
      <c r="B12" s="434">
        <v>16023633</v>
      </c>
      <c r="C12" s="434">
        <v>7857.9</v>
      </c>
      <c r="D12" s="435">
        <v>1.3</v>
      </c>
      <c r="E12" s="435">
        <v>6.2</v>
      </c>
    </row>
    <row r="13" spans="1:5" ht="16.5" customHeight="1" x14ac:dyDescent="0.3">
      <c r="A13" s="433">
        <v>4</v>
      </c>
      <c r="B13" s="434">
        <v>16133248</v>
      </c>
      <c r="C13" s="434">
        <v>7888.3</v>
      </c>
      <c r="D13" s="435">
        <v>1.3</v>
      </c>
      <c r="E13" s="435">
        <v>6.2</v>
      </c>
    </row>
    <row r="14" spans="1:5" ht="16.5" customHeight="1" x14ac:dyDescent="0.3">
      <c r="A14" s="433">
        <v>5</v>
      </c>
      <c r="B14" s="434">
        <v>16149253</v>
      </c>
      <c r="C14" s="434">
        <v>7886.2</v>
      </c>
      <c r="D14" s="435">
        <v>1.3</v>
      </c>
      <c r="E14" s="435">
        <v>6.2</v>
      </c>
    </row>
    <row r="15" spans="1:5" ht="16.5" customHeight="1" x14ac:dyDescent="0.3">
      <c r="A15" s="433">
        <v>6</v>
      </c>
      <c r="B15" s="437">
        <v>16143490</v>
      </c>
      <c r="C15" s="434">
        <v>7824.7</v>
      </c>
      <c r="D15" s="438">
        <v>1.3</v>
      </c>
      <c r="E15" s="438">
        <v>6.2</v>
      </c>
    </row>
    <row r="16" spans="1:5" ht="16.5" customHeight="1" x14ac:dyDescent="0.3">
      <c r="A16" s="439" t="s">
        <v>15</v>
      </c>
      <c r="B16" s="440">
        <f>AVERAGE(B10:B15)</f>
        <v>16101742.333333334</v>
      </c>
      <c r="C16" s="441">
        <f>AVERAGE(C10:C15)</f>
        <v>7851.3166666666657</v>
      </c>
      <c r="D16" s="442">
        <f>AVERAGE(D10:D15)</f>
        <v>1.3</v>
      </c>
      <c r="E16" s="442">
        <v>6.2</v>
      </c>
    </row>
    <row r="17" spans="1:5" ht="16.5" customHeight="1" x14ac:dyDescent="0.3">
      <c r="A17" s="443" t="s">
        <v>16</v>
      </c>
      <c r="B17" s="444">
        <f>(STDEV(B10:B15)/B16)</f>
        <v>3.2583930384281622E-3</v>
      </c>
      <c r="C17" s="445"/>
      <c r="D17" s="445"/>
      <c r="E17" s="446"/>
    </row>
    <row r="18" spans="1:5" s="420" customFormat="1" ht="16.5" customHeight="1" x14ac:dyDescent="0.3">
      <c r="A18" s="447" t="s">
        <v>17</v>
      </c>
      <c r="B18" s="448">
        <f>COUNT(B10:B15)</f>
        <v>6</v>
      </c>
      <c r="C18" s="449"/>
      <c r="D18" s="450"/>
      <c r="E18" s="451"/>
    </row>
    <row r="19" spans="1:5" s="420" customFormat="1" ht="15.75" customHeight="1" x14ac:dyDescent="0.25">
      <c r="A19" s="425"/>
      <c r="B19" s="425"/>
      <c r="C19" s="425"/>
      <c r="D19" s="425"/>
      <c r="E19" s="425"/>
    </row>
    <row r="20" spans="1:5" s="420" customFormat="1" ht="16.5" customHeight="1" x14ac:dyDescent="0.3">
      <c r="A20" s="426" t="s">
        <v>18</v>
      </c>
      <c r="B20" s="452" t="s">
        <v>123</v>
      </c>
      <c r="C20" s="453"/>
      <c r="D20" s="453"/>
      <c r="E20" s="453"/>
    </row>
    <row r="21" spans="1:5" ht="16.5" customHeight="1" x14ac:dyDescent="0.3">
      <c r="A21" s="426"/>
      <c r="B21" s="452" t="s">
        <v>124</v>
      </c>
      <c r="C21" s="453"/>
      <c r="D21" s="453"/>
      <c r="E21" s="453"/>
    </row>
    <row r="22" spans="1:5" ht="16.5" customHeight="1" x14ac:dyDescent="0.3">
      <c r="A22" s="426"/>
      <c r="B22" s="452" t="s">
        <v>125</v>
      </c>
      <c r="C22" s="453"/>
      <c r="D22" s="453"/>
      <c r="E22" s="453"/>
    </row>
    <row r="23" spans="1:5" ht="15.75" customHeight="1" x14ac:dyDescent="0.25">
      <c r="A23" s="425"/>
      <c r="B23" s="425"/>
      <c r="C23" s="425"/>
      <c r="D23" s="425"/>
      <c r="E23" s="425"/>
    </row>
    <row r="24" spans="1:5" ht="16.5" customHeight="1" x14ac:dyDescent="0.3">
      <c r="A24" s="421" t="s">
        <v>1</v>
      </c>
      <c r="B24" s="422" t="s">
        <v>19</v>
      </c>
    </row>
    <row r="25" spans="1:5" ht="16.5" customHeight="1" x14ac:dyDescent="0.3">
      <c r="A25" s="426" t="s">
        <v>4</v>
      </c>
      <c r="B25" s="454" t="str">
        <f>B4</f>
        <v>Tenofovir DF</v>
      </c>
      <c r="C25" s="425"/>
      <c r="D25" s="425"/>
      <c r="E25" s="425"/>
    </row>
    <row r="26" spans="1:5" ht="16.5" customHeight="1" x14ac:dyDescent="0.3">
      <c r="A26" s="426" t="s">
        <v>6</v>
      </c>
      <c r="B26" s="427"/>
      <c r="C26" s="425"/>
      <c r="D26" s="425"/>
      <c r="E26" s="425"/>
    </row>
    <row r="27" spans="1:5" ht="16.5" customHeight="1" x14ac:dyDescent="0.3">
      <c r="A27" s="423" t="s">
        <v>7</v>
      </c>
      <c r="B27" s="427"/>
      <c r="C27" s="425"/>
      <c r="D27" s="425"/>
      <c r="E27" s="425"/>
    </row>
    <row r="28" spans="1:5" ht="16.5" customHeight="1" x14ac:dyDescent="0.3">
      <c r="A28" s="423" t="s">
        <v>8</v>
      </c>
      <c r="B28" s="429"/>
      <c r="C28" s="425"/>
      <c r="D28" s="425"/>
      <c r="E28" s="425"/>
    </row>
    <row r="29" spans="1:5" ht="15.75" customHeight="1" x14ac:dyDescent="0.25">
      <c r="A29" s="425"/>
      <c r="B29" s="425"/>
      <c r="C29" s="425"/>
      <c r="D29" s="425"/>
      <c r="E29" s="425"/>
    </row>
    <row r="30" spans="1:5" ht="16.5" customHeight="1" x14ac:dyDescent="0.3">
      <c r="A30" s="431" t="s">
        <v>10</v>
      </c>
      <c r="B30" s="432"/>
      <c r="C30" s="431"/>
      <c r="D30" s="431"/>
      <c r="E30" s="431"/>
    </row>
    <row r="31" spans="1:5" ht="16.5" customHeight="1" x14ac:dyDescent="0.3">
      <c r="A31" s="433">
        <v>1</v>
      </c>
      <c r="B31" s="434"/>
      <c r="C31" s="434"/>
      <c r="D31" s="435"/>
      <c r="E31" s="436"/>
    </row>
    <row r="32" spans="1:5" ht="16.5" customHeight="1" x14ac:dyDescent="0.3">
      <c r="A32" s="433">
        <v>2</v>
      </c>
      <c r="B32" s="434"/>
      <c r="C32" s="434"/>
      <c r="D32" s="435"/>
      <c r="E32" s="435"/>
    </row>
    <row r="33" spans="1:7" ht="16.5" customHeight="1" x14ac:dyDescent="0.3">
      <c r="A33" s="433">
        <v>3</v>
      </c>
      <c r="B33" s="434"/>
      <c r="C33" s="434"/>
      <c r="D33" s="435"/>
      <c r="E33" s="435"/>
    </row>
    <row r="34" spans="1:7" ht="16.5" customHeight="1" x14ac:dyDescent="0.3">
      <c r="A34" s="433">
        <v>4</v>
      </c>
      <c r="B34" s="434"/>
      <c r="C34" s="434"/>
      <c r="D34" s="435"/>
      <c r="E34" s="435"/>
    </row>
    <row r="35" spans="1:7" ht="16.5" customHeight="1" x14ac:dyDescent="0.3">
      <c r="A35" s="433">
        <v>5</v>
      </c>
      <c r="B35" s="434"/>
      <c r="C35" s="434"/>
      <c r="D35" s="435"/>
      <c r="E35" s="435"/>
    </row>
    <row r="36" spans="1:7" ht="16.5" customHeight="1" x14ac:dyDescent="0.3">
      <c r="A36" s="433">
        <v>6</v>
      </c>
      <c r="B36" s="437"/>
      <c r="C36" s="437"/>
      <c r="D36" s="438"/>
      <c r="E36" s="438"/>
    </row>
    <row r="37" spans="1:7" ht="16.5" customHeight="1" x14ac:dyDescent="0.3">
      <c r="A37" s="439" t="s">
        <v>15</v>
      </c>
      <c r="B37" s="440"/>
      <c r="C37" s="441"/>
      <c r="D37" s="442"/>
      <c r="E37" s="442"/>
    </row>
    <row r="38" spans="1:7" ht="16.5" customHeight="1" x14ac:dyDescent="0.3">
      <c r="A38" s="443" t="s">
        <v>16</v>
      </c>
      <c r="B38" s="444" t="e">
        <f>(STDEV(B31:B36)/B37)</f>
        <v>#DIV/0!</v>
      </c>
      <c r="C38" s="445"/>
      <c r="D38" s="445"/>
      <c r="E38" s="446"/>
    </row>
    <row r="39" spans="1:7" s="420" customFormat="1" ht="16.5" customHeight="1" x14ac:dyDescent="0.3">
      <c r="A39" s="447" t="s">
        <v>17</v>
      </c>
      <c r="B39" s="448">
        <f>COUNT(B31:B36)</f>
        <v>0</v>
      </c>
      <c r="C39" s="449"/>
      <c r="D39" s="450"/>
      <c r="E39" s="451"/>
    </row>
    <row r="40" spans="1:7" s="420" customFormat="1" ht="15.75" customHeight="1" x14ac:dyDescent="0.25">
      <c r="A40" s="425"/>
      <c r="B40" s="425"/>
      <c r="C40" s="425"/>
      <c r="D40" s="425"/>
      <c r="E40" s="425"/>
    </row>
    <row r="41" spans="1:7" s="420" customFormat="1" ht="16.5" customHeight="1" x14ac:dyDescent="0.3">
      <c r="A41" s="426" t="s">
        <v>18</v>
      </c>
      <c r="B41" s="452" t="s">
        <v>123</v>
      </c>
      <c r="C41" s="453"/>
      <c r="D41" s="453"/>
      <c r="E41" s="453"/>
    </row>
    <row r="42" spans="1:7" ht="16.5" customHeight="1" x14ac:dyDescent="0.3">
      <c r="A42" s="426"/>
      <c r="B42" s="452" t="s">
        <v>124</v>
      </c>
      <c r="C42" s="453"/>
      <c r="D42" s="453"/>
      <c r="E42" s="453"/>
    </row>
    <row r="43" spans="1:7" ht="16.5" customHeight="1" x14ac:dyDescent="0.3">
      <c r="A43" s="426"/>
      <c r="B43" s="452" t="s">
        <v>125</v>
      </c>
      <c r="C43" s="453"/>
      <c r="D43" s="453"/>
      <c r="E43" s="453"/>
    </row>
    <row r="44" spans="1:7" ht="14.25" customHeight="1" thickBot="1" x14ac:dyDescent="0.3">
      <c r="A44" s="455"/>
      <c r="B44" s="456"/>
      <c r="D44" s="457"/>
      <c r="F44" s="458"/>
      <c r="G44" s="458"/>
    </row>
    <row r="45" spans="1:7" ht="15" customHeight="1" x14ac:dyDescent="0.3">
      <c r="B45" s="469" t="s">
        <v>20</v>
      </c>
      <c r="C45" s="469"/>
      <c r="E45" s="459" t="s">
        <v>21</v>
      </c>
      <c r="F45" s="460"/>
      <c r="G45" s="459" t="s">
        <v>22</v>
      </c>
    </row>
    <row r="46" spans="1:7" ht="15" customHeight="1" x14ac:dyDescent="0.3">
      <c r="A46" s="461" t="s">
        <v>23</v>
      </c>
      <c r="B46" s="462"/>
      <c r="C46" s="462"/>
      <c r="E46" s="462"/>
      <c r="G46" s="462"/>
    </row>
    <row r="47" spans="1:7" ht="15" customHeight="1" x14ac:dyDescent="0.3">
      <c r="A47" s="461" t="s">
        <v>24</v>
      </c>
      <c r="B47" s="463"/>
      <c r="C47" s="463"/>
      <c r="E47" s="463"/>
      <c r="G47" s="464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1" zoomScale="43" zoomScaleNormal="40" zoomScalePageLayoutView="43" workbookViewId="0">
      <selection activeCell="B123" sqref="B12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70" t="s">
        <v>32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33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3"/>
    </row>
    <row r="16" spans="1:9" ht="19.5" customHeight="1" x14ac:dyDescent="0.3">
      <c r="A16" s="503" t="s">
        <v>25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34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5" t="s">
        <v>26</v>
      </c>
      <c r="B18" s="502" t="s">
        <v>5</v>
      </c>
      <c r="C18" s="502"/>
      <c r="D18" s="151"/>
      <c r="E18" s="6"/>
      <c r="F18" s="7"/>
      <c r="G18" s="7"/>
      <c r="H18" s="7"/>
    </row>
    <row r="19" spans="1:14" ht="26.25" customHeight="1" x14ac:dyDescent="0.4">
      <c r="A19" s="5" t="s">
        <v>27</v>
      </c>
      <c r="B19" s="8" t="s">
        <v>128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28</v>
      </c>
      <c r="B20" s="507" t="s">
        <v>118</v>
      </c>
      <c r="C20" s="507"/>
      <c r="D20" s="7"/>
      <c r="E20" s="7"/>
      <c r="F20" s="7"/>
      <c r="G20" s="7"/>
      <c r="H20" s="7"/>
    </row>
    <row r="21" spans="1:14" ht="26.25" customHeight="1" x14ac:dyDescent="0.4">
      <c r="A21" s="5" t="s">
        <v>29</v>
      </c>
      <c r="B21" s="507" t="s">
        <v>9</v>
      </c>
      <c r="C21" s="507"/>
      <c r="D21" s="507"/>
      <c r="E21" s="507"/>
      <c r="F21" s="507"/>
      <c r="G21" s="507"/>
      <c r="H21" s="507"/>
      <c r="I21" s="9"/>
    </row>
    <row r="22" spans="1:14" ht="26.25" customHeight="1" x14ac:dyDescent="0.4">
      <c r="A22" s="5" t="s">
        <v>30</v>
      </c>
      <c r="B22" s="10">
        <v>42634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31</v>
      </c>
      <c r="B23" s="10">
        <v>42688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02" t="s">
        <v>118</v>
      </c>
      <c r="C26" s="502"/>
    </row>
    <row r="27" spans="1:14" ht="26.25" customHeight="1" x14ac:dyDescent="0.4">
      <c r="A27" s="14" t="s">
        <v>35</v>
      </c>
      <c r="B27" s="508" t="s">
        <v>119</v>
      </c>
      <c r="C27" s="508"/>
    </row>
    <row r="28" spans="1:14" ht="27" customHeight="1" x14ac:dyDescent="0.4">
      <c r="A28" s="14" t="s">
        <v>6</v>
      </c>
      <c r="B28" s="15">
        <v>98.8</v>
      </c>
    </row>
    <row r="29" spans="1:14" s="2" customFormat="1" ht="27" customHeight="1" x14ac:dyDescent="0.4">
      <c r="A29" s="14" t="s">
        <v>36</v>
      </c>
      <c r="B29" s="16">
        <v>0</v>
      </c>
      <c r="C29" s="478" t="s">
        <v>37</v>
      </c>
      <c r="D29" s="479"/>
      <c r="E29" s="479"/>
      <c r="F29" s="479"/>
      <c r="G29" s="480"/>
      <c r="I29" s="17"/>
      <c r="J29" s="17"/>
      <c r="K29" s="17"/>
      <c r="L29" s="17"/>
    </row>
    <row r="30" spans="1:14" s="2" customFormat="1" ht="19.5" customHeight="1" x14ac:dyDescent="0.3">
      <c r="A30" s="14" t="s">
        <v>38</v>
      </c>
      <c r="B30" s="18">
        <f>B28-B29</f>
        <v>98.8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39</v>
      </c>
      <c r="B31" s="21">
        <v>1</v>
      </c>
      <c r="C31" s="481" t="s">
        <v>40</v>
      </c>
      <c r="D31" s="482"/>
      <c r="E31" s="482"/>
      <c r="F31" s="482"/>
      <c r="G31" s="482"/>
      <c r="H31" s="483"/>
      <c r="I31" s="17"/>
      <c r="J31" s="17"/>
      <c r="K31" s="17"/>
      <c r="L31" s="17"/>
    </row>
    <row r="32" spans="1:14" s="2" customFormat="1" ht="27" customHeight="1" x14ac:dyDescent="0.4">
      <c r="A32" s="14" t="s">
        <v>41</v>
      </c>
      <c r="B32" s="21">
        <v>1</v>
      </c>
      <c r="C32" s="481" t="s">
        <v>42</v>
      </c>
      <c r="D32" s="482"/>
      <c r="E32" s="482"/>
      <c r="F32" s="482"/>
      <c r="G32" s="482"/>
      <c r="H32" s="483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43</v>
      </c>
      <c r="B34" s="26">
        <f>B31/B32</f>
        <v>1</v>
      </c>
      <c r="C34" s="4" t="s">
        <v>44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45</v>
      </c>
      <c r="B36" s="28">
        <v>20</v>
      </c>
      <c r="C36" s="4"/>
      <c r="D36" s="484" t="s">
        <v>46</v>
      </c>
      <c r="E36" s="509"/>
      <c r="F36" s="484" t="s">
        <v>47</v>
      </c>
      <c r="G36" s="485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48</v>
      </c>
      <c r="B37" s="30">
        <v>10</v>
      </c>
      <c r="C37" s="31" t="s">
        <v>49</v>
      </c>
      <c r="D37" s="32" t="s">
        <v>50</v>
      </c>
      <c r="E37" s="33" t="s">
        <v>51</v>
      </c>
      <c r="F37" s="32" t="s">
        <v>50</v>
      </c>
      <c r="G37" s="34" t="s">
        <v>51</v>
      </c>
      <c r="I37" s="35" t="s">
        <v>52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53</v>
      </c>
      <c r="B38" s="30">
        <v>100</v>
      </c>
      <c r="C38" s="36">
        <v>1</v>
      </c>
      <c r="D38" s="37">
        <v>16089343</v>
      </c>
      <c r="E38" s="38">
        <f>IF(ISBLANK(D38),"-",$D$48/$D$45*D38)</f>
        <v>18790107.832450949</v>
      </c>
      <c r="F38" s="37">
        <v>16020435</v>
      </c>
      <c r="G38" s="39">
        <f>IF(ISBLANK(F38),"-",$D$48/$F$45*F38)</f>
        <v>19198833.960161306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54</v>
      </c>
      <c r="B39" s="30">
        <v>1</v>
      </c>
      <c r="C39" s="41">
        <v>2</v>
      </c>
      <c r="D39" s="42">
        <v>16214353</v>
      </c>
      <c r="E39" s="43">
        <f>IF(ISBLANK(D39),"-",$D$48/$D$45*D39)</f>
        <v>18936102.071005918</v>
      </c>
      <c r="F39" s="42">
        <v>15944675</v>
      </c>
      <c r="G39" s="44">
        <f>IF(ISBLANK(F39),"-",$D$48/$F$45*F39)</f>
        <v>19108043.437880117</v>
      </c>
      <c r="I39" s="486">
        <f>ABS((F43/D43*D42)-F42)/D42</f>
        <v>1.4290760598510468E-2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55</v>
      </c>
      <c r="B40" s="30">
        <v>1</v>
      </c>
      <c r="C40" s="41">
        <v>3</v>
      </c>
      <c r="D40" s="42">
        <v>16180717</v>
      </c>
      <c r="E40" s="43">
        <f>IF(ISBLANK(D40),"-",$D$48/$D$45*D40)</f>
        <v>18896819.915914044</v>
      </c>
      <c r="F40" s="42">
        <v>15976762</v>
      </c>
      <c r="G40" s="44">
        <f>IF(ISBLANK(F40),"-",$D$48/$F$45*F40)</f>
        <v>19146496.387833081</v>
      </c>
      <c r="I40" s="486"/>
      <c r="L40" s="22"/>
      <c r="M40" s="22"/>
      <c r="N40" s="45"/>
    </row>
    <row r="41" spans="1:14" ht="27" customHeight="1" x14ac:dyDescent="0.4">
      <c r="A41" s="29" t="s">
        <v>56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57</v>
      </c>
      <c r="B42" s="30">
        <v>1</v>
      </c>
      <c r="C42" s="51" t="s">
        <v>58</v>
      </c>
      <c r="D42" s="52">
        <f>AVERAGE(D38:D41)</f>
        <v>16161471</v>
      </c>
      <c r="E42" s="53">
        <f>AVERAGE(E38:E41)</f>
        <v>18874343.273123637</v>
      </c>
      <c r="F42" s="52">
        <f>AVERAGE(F38:F41)</f>
        <v>15980624</v>
      </c>
      <c r="G42" s="54">
        <f>AVERAGE(G38:G41)</f>
        <v>19151124.595291503</v>
      </c>
      <c r="H42" s="55"/>
    </row>
    <row r="43" spans="1:14" ht="26.25" customHeight="1" x14ac:dyDescent="0.4">
      <c r="A43" s="29" t="s">
        <v>59</v>
      </c>
      <c r="B43" s="30">
        <v>1</v>
      </c>
      <c r="C43" s="56" t="s">
        <v>60</v>
      </c>
      <c r="D43" s="57">
        <v>20.8</v>
      </c>
      <c r="E43" s="45"/>
      <c r="F43" s="57">
        <v>20.27</v>
      </c>
      <c r="H43" s="55"/>
    </row>
    <row r="44" spans="1:14" ht="26.25" customHeight="1" x14ac:dyDescent="0.4">
      <c r="A44" s="29" t="s">
        <v>61</v>
      </c>
      <c r="B44" s="30">
        <v>1</v>
      </c>
      <c r="C44" s="58" t="s">
        <v>62</v>
      </c>
      <c r="D44" s="59">
        <f>D43*$B$34</f>
        <v>20.8</v>
      </c>
      <c r="E44" s="60"/>
      <c r="F44" s="59">
        <f>F43*$B$34</f>
        <v>20.27</v>
      </c>
      <c r="H44" s="55"/>
    </row>
    <row r="45" spans="1:14" ht="19.5" customHeight="1" x14ac:dyDescent="0.3">
      <c r="A45" s="29" t="s">
        <v>63</v>
      </c>
      <c r="B45" s="61">
        <f>(B44/B43)*(B42/B41)*(B40/B39)*(B38/B37)*B36</f>
        <v>200</v>
      </c>
      <c r="C45" s="58" t="s">
        <v>64</v>
      </c>
      <c r="D45" s="62">
        <f>D44*$B$30/100</f>
        <v>20.5504</v>
      </c>
      <c r="E45" s="63"/>
      <c r="F45" s="62">
        <f>F44*$B$30/100</f>
        <v>20.026759999999999</v>
      </c>
      <c r="H45" s="55"/>
    </row>
    <row r="46" spans="1:14" ht="19.5" customHeight="1" x14ac:dyDescent="0.3">
      <c r="A46" s="472" t="s">
        <v>65</v>
      </c>
      <c r="B46" s="473"/>
      <c r="C46" s="58" t="s">
        <v>66</v>
      </c>
      <c r="D46" s="64">
        <f>D45/$B$45</f>
        <v>0.102752</v>
      </c>
      <c r="E46" s="65"/>
      <c r="F46" s="66">
        <f>F45/$B$45</f>
        <v>0.1001338</v>
      </c>
      <c r="H46" s="55"/>
    </row>
    <row r="47" spans="1:14" ht="27" customHeight="1" x14ac:dyDescent="0.4">
      <c r="A47" s="474"/>
      <c r="B47" s="475"/>
      <c r="C47" s="67" t="s">
        <v>67</v>
      </c>
      <c r="D47" s="68">
        <v>0.12</v>
      </c>
      <c r="E47" s="69"/>
      <c r="F47" s="65"/>
      <c r="H47" s="55"/>
    </row>
    <row r="48" spans="1:14" ht="18.75" x14ac:dyDescent="0.3">
      <c r="C48" s="70" t="s">
        <v>68</v>
      </c>
      <c r="D48" s="62">
        <f>D47*$B$45</f>
        <v>24</v>
      </c>
      <c r="F48" s="71"/>
      <c r="H48" s="55"/>
    </row>
    <row r="49" spans="1:12" ht="19.5" customHeight="1" x14ac:dyDescent="0.3">
      <c r="C49" s="72" t="s">
        <v>69</v>
      </c>
      <c r="D49" s="73">
        <f>D48/B34</f>
        <v>24</v>
      </c>
      <c r="F49" s="71"/>
      <c r="H49" s="55"/>
    </row>
    <row r="50" spans="1:12" ht="18.75" x14ac:dyDescent="0.3">
      <c r="C50" s="27" t="s">
        <v>70</v>
      </c>
      <c r="D50" s="74">
        <f>AVERAGE(E38:E41,G38:G41)</f>
        <v>19012733.93420757</v>
      </c>
      <c r="F50" s="75"/>
      <c r="H50" s="55"/>
    </row>
    <row r="51" spans="1:12" ht="18.75" x14ac:dyDescent="0.3">
      <c r="C51" s="29" t="s">
        <v>71</v>
      </c>
      <c r="D51" s="76">
        <f>STDEV(E38:E41,G38:G41)/D50</f>
        <v>8.4965587405311915E-3</v>
      </c>
      <c r="F51" s="75"/>
      <c r="H51" s="55"/>
    </row>
    <row r="52" spans="1:12" ht="19.5" customHeight="1" x14ac:dyDescent="0.3">
      <c r="C52" s="77" t="s">
        <v>17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72</v>
      </c>
    </row>
    <row r="55" spans="1:12" ht="18.75" x14ac:dyDescent="0.3">
      <c r="A55" s="4" t="s">
        <v>73</v>
      </c>
      <c r="B55" s="81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82" t="s">
        <v>74</v>
      </c>
      <c r="B56" s="83">
        <v>300</v>
      </c>
      <c r="C56" s="4" t="str">
        <f>B20</f>
        <v xml:space="preserve">Tenofovir Disoproxil Fumarate </v>
      </c>
      <c r="H56" s="84"/>
    </row>
    <row r="57" spans="1:12" ht="18.75" x14ac:dyDescent="0.3">
      <c r="A57" s="81" t="s">
        <v>75</v>
      </c>
      <c r="B57" s="152">
        <v>860.79499999999996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76</v>
      </c>
      <c r="B59" s="28">
        <v>250</v>
      </c>
      <c r="C59" s="4"/>
      <c r="D59" s="85" t="s">
        <v>77</v>
      </c>
      <c r="E59" s="86" t="s">
        <v>49</v>
      </c>
      <c r="F59" s="86" t="s">
        <v>50</v>
      </c>
      <c r="G59" s="86" t="s">
        <v>78</v>
      </c>
      <c r="H59" s="31" t="s">
        <v>79</v>
      </c>
      <c r="L59" s="17"/>
    </row>
    <row r="60" spans="1:12" s="2" customFormat="1" ht="26.25" customHeight="1" x14ac:dyDescent="0.4">
      <c r="A60" s="29" t="s">
        <v>80</v>
      </c>
      <c r="B60" s="30">
        <v>5</v>
      </c>
      <c r="C60" s="489" t="s">
        <v>81</v>
      </c>
      <c r="D60" s="492">
        <v>868.36</v>
      </c>
      <c r="E60" s="87">
        <v>1</v>
      </c>
      <c r="F60" s="88">
        <v>17647054</v>
      </c>
      <c r="G60" s="153">
        <f>IF(ISBLANK(F60),"-",(F60/$D$50*$D$47*$B$68)*($B$57/$D$60))</f>
        <v>276.02525793885417</v>
      </c>
      <c r="H60" s="171">
        <f t="shared" ref="H60:H71" si="0">IF(ISBLANK(F60),"-",(G60/$B$56)*100)</f>
        <v>92.008419312951389</v>
      </c>
      <c r="L60" s="17"/>
    </row>
    <row r="61" spans="1:12" s="2" customFormat="1" ht="26.25" customHeight="1" x14ac:dyDescent="0.4">
      <c r="A61" s="29" t="s">
        <v>82</v>
      </c>
      <c r="B61" s="30">
        <v>50</v>
      </c>
      <c r="C61" s="490"/>
      <c r="D61" s="493"/>
      <c r="E61" s="89">
        <v>2</v>
      </c>
      <c r="F61" s="42">
        <v>17813940</v>
      </c>
      <c r="G61" s="154">
        <f>IF(ISBLANK(F61),"-",(F61/$D$50*$D$47*$B$68)*($B$57/$D$60))</f>
        <v>278.63559455347462</v>
      </c>
      <c r="H61" s="172">
        <f t="shared" si="0"/>
        <v>92.878531517824868</v>
      </c>
      <c r="L61" s="17"/>
    </row>
    <row r="62" spans="1:12" s="2" customFormat="1" ht="26.25" customHeight="1" x14ac:dyDescent="0.4">
      <c r="A62" s="29" t="s">
        <v>83</v>
      </c>
      <c r="B62" s="30">
        <v>1</v>
      </c>
      <c r="C62" s="490"/>
      <c r="D62" s="493"/>
      <c r="E62" s="89">
        <v>3</v>
      </c>
      <c r="F62" s="90">
        <v>17761233</v>
      </c>
      <c r="G62" s="154">
        <f>IF(ISBLANK(F62),"-",(F62/$D$50*$D$47*$B$68)*($B$57/$D$60))</f>
        <v>277.81118140949133</v>
      </c>
      <c r="H62" s="172">
        <f t="shared" si="0"/>
        <v>92.603727136497099</v>
      </c>
      <c r="L62" s="17"/>
    </row>
    <row r="63" spans="1:12" ht="27" customHeight="1" x14ac:dyDescent="0.4">
      <c r="A63" s="29" t="s">
        <v>84</v>
      </c>
      <c r="B63" s="30">
        <v>1</v>
      </c>
      <c r="C63" s="499"/>
      <c r="D63" s="494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85</v>
      </c>
      <c r="B64" s="30">
        <v>1</v>
      </c>
      <c r="C64" s="489" t="s">
        <v>86</v>
      </c>
      <c r="D64" s="492">
        <v>879.79</v>
      </c>
      <c r="E64" s="87">
        <v>1</v>
      </c>
      <c r="F64" s="88">
        <v>17667266</v>
      </c>
      <c r="G64" s="153">
        <f>IF(ISBLANK(F64),"-",(F64/$D$50*$D$47*$B$68)*($B$57/$D$64))</f>
        <v>272.75124790185788</v>
      </c>
      <c r="H64" s="171">
        <f t="shared" si="0"/>
        <v>90.917082633952631</v>
      </c>
    </row>
    <row r="65" spans="1:8" ht="26.25" customHeight="1" x14ac:dyDescent="0.4">
      <c r="A65" s="29" t="s">
        <v>87</v>
      </c>
      <c r="B65" s="30">
        <v>1</v>
      </c>
      <c r="C65" s="490"/>
      <c r="D65" s="493"/>
      <c r="E65" s="89">
        <v>2</v>
      </c>
      <c r="F65" s="42">
        <v>17815779</v>
      </c>
      <c r="G65" s="154">
        <f>IF(ISBLANK(F65),"-",(F65/$D$50*$D$47*$B$68)*($B$57/$D$64))</f>
        <v>275.04402518158241</v>
      </c>
      <c r="H65" s="172">
        <f t="shared" si="0"/>
        <v>91.681341727194138</v>
      </c>
    </row>
    <row r="66" spans="1:8" ht="26.25" customHeight="1" x14ac:dyDescent="0.4">
      <c r="A66" s="29" t="s">
        <v>88</v>
      </c>
      <c r="B66" s="30">
        <v>1</v>
      </c>
      <c r="C66" s="490"/>
      <c r="D66" s="493"/>
      <c r="E66" s="89">
        <v>3</v>
      </c>
      <c r="F66" s="42">
        <v>17792692</v>
      </c>
      <c r="G66" s="154">
        <f>IF(ISBLANK(F66),"-",(F66/$D$50*$D$47*$B$68)*($B$57/$D$64))</f>
        <v>274.68760285453362</v>
      </c>
      <c r="H66" s="172">
        <f t="shared" si="0"/>
        <v>91.562534284844546</v>
      </c>
    </row>
    <row r="67" spans="1:8" ht="27" customHeight="1" x14ac:dyDescent="0.4">
      <c r="A67" s="29" t="s">
        <v>89</v>
      </c>
      <c r="B67" s="30">
        <v>1</v>
      </c>
      <c r="C67" s="499"/>
      <c r="D67" s="494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90</v>
      </c>
      <c r="B68" s="93">
        <f>(B67/B66)*(B65/B64)*(B63/B62)*(B61/B60)*B59</f>
        <v>2500</v>
      </c>
      <c r="C68" s="489" t="s">
        <v>91</v>
      </c>
      <c r="D68" s="492">
        <v>863.19</v>
      </c>
      <c r="E68" s="87">
        <v>1</v>
      </c>
      <c r="F68" s="88">
        <v>17473969</v>
      </c>
      <c r="G68" s="153">
        <f>IF(ISBLANK(F68),"-",(F68/$D$50*$D$47*$B$68)*($B$57/$D$68))</f>
        <v>274.95497376269731</v>
      </c>
      <c r="H68" s="172">
        <f t="shared" si="0"/>
        <v>91.651657920899098</v>
      </c>
    </row>
    <row r="69" spans="1:8" ht="27" customHeight="1" x14ac:dyDescent="0.4">
      <c r="A69" s="77" t="s">
        <v>92</v>
      </c>
      <c r="B69" s="94">
        <f>(D47*B68)/B56*B57</f>
        <v>860.79499999999996</v>
      </c>
      <c r="C69" s="490"/>
      <c r="D69" s="493"/>
      <c r="E69" s="89">
        <v>2</v>
      </c>
      <c r="F69" s="42">
        <v>17511317</v>
      </c>
      <c r="G69" s="154">
        <f>IF(ISBLANK(F69),"-",(F69/$D$50*$D$47*$B$68)*($B$57/$D$68))</f>
        <v>275.54264897032124</v>
      </c>
      <c r="H69" s="172">
        <f t="shared" si="0"/>
        <v>91.847549656773737</v>
      </c>
    </row>
    <row r="70" spans="1:8" ht="26.25" customHeight="1" x14ac:dyDescent="0.4">
      <c r="A70" s="495" t="s">
        <v>65</v>
      </c>
      <c r="B70" s="496"/>
      <c r="C70" s="490"/>
      <c r="D70" s="493"/>
      <c r="E70" s="89">
        <v>3</v>
      </c>
      <c r="F70" s="42">
        <v>17453294</v>
      </c>
      <c r="G70" s="154">
        <f>IF(ISBLANK(F70),"-",(F70/$D$50*$D$47*$B$68)*($B$57/$D$68))</f>
        <v>274.6296501866658</v>
      </c>
      <c r="H70" s="172">
        <f t="shared" si="0"/>
        <v>91.543216728888595</v>
      </c>
    </row>
    <row r="71" spans="1:8" ht="27" customHeight="1" x14ac:dyDescent="0.4">
      <c r="A71" s="497"/>
      <c r="B71" s="498"/>
      <c r="C71" s="491"/>
      <c r="D71" s="494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58</v>
      </c>
      <c r="G72" s="159">
        <f>AVERAGE(G60:G71)</f>
        <v>275.5646869732754</v>
      </c>
      <c r="H72" s="174">
        <f>AVERAGE(H60:H71)</f>
        <v>91.854895657758448</v>
      </c>
    </row>
    <row r="73" spans="1:8" ht="26.25" customHeight="1" x14ac:dyDescent="0.4">
      <c r="C73" s="95"/>
      <c r="D73" s="95"/>
      <c r="E73" s="95"/>
      <c r="F73" s="98" t="s">
        <v>71</v>
      </c>
      <c r="G73" s="158">
        <f>STDEV(G60:G71)/G72</f>
        <v>6.4011568033495699E-3</v>
      </c>
      <c r="H73" s="158">
        <f>STDEV(H60:H71)/H72</f>
        <v>6.4011568033495352E-3</v>
      </c>
    </row>
    <row r="74" spans="1:8" ht="27" customHeight="1" x14ac:dyDescent="0.4">
      <c r="A74" s="95"/>
      <c r="B74" s="95"/>
      <c r="C74" s="96"/>
      <c r="D74" s="96"/>
      <c r="E74" s="99"/>
      <c r="F74" s="100" t="s">
        <v>17</v>
      </c>
      <c r="G74" s="101">
        <f>COUNT(G60:G71)</f>
        <v>9</v>
      </c>
      <c r="H74" s="101">
        <f>COUNT(H60:H71)</f>
        <v>9</v>
      </c>
    </row>
    <row r="76" spans="1:8" ht="26.25" customHeight="1" x14ac:dyDescent="0.4">
      <c r="A76" s="13" t="s">
        <v>93</v>
      </c>
      <c r="B76" s="102" t="s">
        <v>94</v>
      </c>
      <c r="C76" s="476" t="str">
        <f>B26</f>
        <v xml:space="preserve">Tenofovir Disoproxil Fumarate </v>
      </c>
      <c r="D76" s="476"/>
      <c r="E76" s="103" t="s">
        <v>95</v>
      </c>
      <c r="F76" s="103"/>
      <c r="G76" s="104">
        <f>H72</f>
        <v>91.854895657758448</v>
      </c>
      <c r="H76" s="105"/>
    </row>
    <row r="77" spans="1:8" ht="18.75" x14ac:dyDescent="0.3">
      <c r="A77" s="12" t="s">
        <v>96</v>
      </c>
      <c r="B77" s="12" t="s">
        <v>97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10"/>
      <c r="C79" s="510"/>
    </row>
    <row r="80" spans="1:8" ht="26.25" customHeight="1" x14ac:dyDescent="0.4">
      <c r="A80" s="14" t="s">
        <v>35</v>
      </c>
      <c r="B80" s="510"/>
      <c r="C80" s="510"/>
    </row>
    <row r="81" spans="1:12" ht="27" customHeight="1" x14ac:dyDescent="0.4">
      <c r="A81" s="14" t="s">
        <v>6</v>
      </c>
      <c r="B81" s="106"/>
    </row>
    <row r="82" spans="1:12" s="2" customFormat="1" ht="27" customHeight="1" x14ac:dyDescent="0.4">
      <c r="A82" s="14" t="s">
        <v>36</v>
      </c>
      <c r="B82" s="16">
        <v>0</v>
      </c>
      <c r="C82" s="478" t="s">
        <v>37</v>
      </c>
      <c r="D82" s="479"/>
      <c r="E82" s="479"/>
      <c r="F82" s="479"/>
      <c r="G82" s="480"/>
      <c r="I82" s="17"/>
      <c r="J82" s="17"/>
      <c r="K82" s="17"/>
      <c r="L82" s="17"/>
    </row>
    <row r="83" spans="1:12" s="2" customFormat="1" ht="19.5" customHeight="1" x14ac:dyDescent="0.3">
      <c r="A83" s="14" t="s">
        <v>38</v>
      </c>
      <c r="B83" s="18">
        <f>B81-B82</f>
        <v>0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39</v>
      </c>
      <c r="B84" s="21">
        <v>1</v>
      </c>
      <c r="C84" s="481" t="s">
        <v>98</v>
      </c>
      <c r="D84" s="482"/>
      <c r="E84" s="482"/>
      <c r="F84" s="482"/>
      <c r="G84" s="482"/>
      <c r="H84" s="483"/>
      <c r="I84" s="17"/>
      <c r="J84" s="17"/>
      <c r="K84" s="17"/>
      <c r="L84" s="17"/>
    </row>
    <row r="85" spans="1:12" s="2" customFormat="1" ht="27" customHeight="1" x14ac:dyDescent="0.4">
      <c r="A85" s="14" t="s">
        <v>41</v>
      </c>
      <c r="B85" s="21">
        <v>1</v>
      </c>
      <c r="C85" s="481" t="s">
        <v>99</v>
      </c>
      <c r="D85" s="482"/>
      <c r="E85" s="482"/>
      <c r="F85" s="482"/>
      <c r="G85" s="482"/>
      <c r="H85" s="483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43</v>
      </c>
      <c r="B87" s="26">
        <f>B84/B85</f>
        <v>1</v>
      </c>
      <c r="C87" s="4" t="s">
        <v>44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45</v>
      </c>
      <c r="B89" s="28"/>
      <c r="D89" s="107" t="s">
        <v>46</v>
      </c>
      <c r="E89" s="108"/>
      <c r="F89" s="484" t="s">
        <v>47</v>
      </c>
      <c r="G89" s="485"/>
    </row>
    <row r="90" spans="1:12" ht="27" customHeight="1" x14ac:dyDescent="0.4">
      <c r="A90" s="29" t="s">
        <v>48</v>
      </c>
      <c r="B90" s="30">
        <v>1</v>
      </c>
      <c r="C90" s="109" t="s">
        <v>49</v>
      </c>
      <c r="D90" s="32" t="s">
        <v>50</v>
      </c>
      <c r="E90" s="33" t="s">
        <v>51</v>
      </c>
      <c r="F90" s="32" t="s">
        <v>50</v>
      </c>
      <c r="G90" s="110" t="s">
        <v>51</v>
      </c>
      <c r="I90" s="35" t="s">
        <v>52</v>
      </c>
    </row>
    <row r="91" spans="1:12" ht="26.25" customHeight="1" x14ac:dyDescent="0.4">
      <c r="A91" s="29" t="s">
        <v>53</v>
      </c>
      <c r="B91" s="30">
        <v>1</v>
      </c>
      <c r="C91" s="111">
        <v>1</v>
      </c>
      <c r="D91" s="37"/>
      <c r="E91" s="38" t="str">
        <f>IF(ISBLANK(D91),"-",$D$101/$D$98*D91)</f>
        <v>-</v>
      </c>
      <c r="F91" s="37"/>
      <c r="G91" s="39" t="str">
        <f>IF(ISBLANK(F91),"-",$D$101/$F$98*F91)</f>
        <v>-</v>
      </c>
      <c r="I91" s="40"/>
    </row>
    <row r="92" spans="1:12" ht="26.25" customHeight="1" x14ac:dyDescent="0.4">
      <c r="A92" s="29" t="s">
        <v>54</v>
      </c>
      <c r="B92" s="30">
        <v>1</v>
      </c>
      <c r="C92" s="96">
        <v>2</v>
      </c>
      <c r="D92" s="42"/>
      <c r="E92" s="43" t="str">
        <f>IF(ISBLANK(D92),"-",$D$101/$D$98*D92)</f>
        <v>-</v>
      </c>
      <c r="F92" s="42"/>
      <c r="G92" s="44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9" t="s">
        <v>55</v>
      </c>
      <c r="B93" s="30">
        <v>1</v>
      </c>
      <c r="C93" s="96">
        <v>3</v>
      </c>
      <c r="D93" s="42"/>
      <c r="E93" s="43" t="str">
        <f>IF(ISBLANK(D93),"-",$D$101/$D$98*D93)</f>
        <v>-</v>
      </c>
      <c r="F93" s="42"/>
      <c r="G93" s="44" t="str">
        <f>IF(ISBLANK(F93),"-",$D$101/$F$98*F93)</f>
        <v>-</v>
      </c>
      <c r="I93" s="486"/>
    </row>
    <row r="94" spans="1:12" ht="27" customHeight="1" x14ac:dyDescent="0.4">
      <c r="A94" s="29" t="s">
        <v>56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57</v>
      </c>
      <c r="B95" s="30">
        <v>1</v>
      </c>
      <c r="C95" s="114" t="s">
        <v>58</v>
      </c>
      <c r="D95" s="115" t="e">
        <f>AVERAGE(D91:D94)</f>
        <v>#DIV/0!</v>
      </c>
      <c r="E95" s="53" t="e">
        <f>AVERAGE(E91:E94)</f>
        <v>#DIV/0!</v>
      </c>
      <c r="F95" s="116" t="e">
        <f>AVERAGE(F91:F94)</f>
        <v>#DIV/0!</v>
      </c>
      <c r="G95" s="117" t="e">
        <f>AVERAGE(G91:G94)</f>
        <v>#DIV/0!</v>
      </c>
    </row>
    <row r="96" spans="1:12" ht="26.25" customHeight="1" x14ac:dyDescent="0.4">
      <c r="A96" s="29" t="s">
        <v>59</v>
      </c>
      <c r="B96" s="15">
        <v>1</v>
      </c>
      <c r="C96" s="118" t="s">
        <v>100</v>
      </c>
      <c r="D96" s="119">
        <v>15.62</v>
      </c>
      <c r="E96" s="45"/>
      <c r="F96" s="57">
        <v>14.33</v>
      </c>
    </row>
    <row r="97" spans="1:10" ht="26.25" customHeight="1" x14ac:dyDescent="0.4">
      <c r="A97" s="29" t="s">
        <v>61</v>
      </c>
      <c r="B97" s="15">
        <v>1</v>
      </c>
      <c r="C97" s="120" t="s">
        <v>101</v>
      </c>
      <c r="D97" s="121">
        <f>D96*$B$87</f>
        <v>15.62</v>
      </c>
      <c r="E97" s="60"/>
      <c r="F97" s="59">
        <f>F96*$B$87</f>
        <v>14.33</v>
      </c>
    </row>
    <row r="98" spans="1:10" ht="19.5" customHeight="1" x14ac:dyDescent="0.3">
      <c r="A98" s="29" t="s">
        <v>63</v>
      </c>
      <c r="B98" s="122">
        <f>(B97/B96)*(B95/B94)*(B93/B92)*(B91/B90)*B89</f>
        <v>0</v>
      </c>
      <c r="C98" s="120" t="s">
        <v>102</v>
      </c>
      <c r="D98" s="123">
        <f>D97*$B$83/100</f>
        <v>0</v>
      </c>
      <c r="E98" s="63"/>
      <c r="F98" s="62">
        <f>F97*$B$83/100</f>
        <v>0</v>
      </c>
    </row>
    <row r="99" spans="1:10" ht="19.5" customHeight="1" x14ac:dyDescent="0.3">
      <c r="A99" s="472" t="s">
        <v>65</v>
      </c>
      <c r="B99" s="487"/>
      <c r="C99" s="120" t="s">
        <v>103</v>
      </c>
      <c r="D99" s="124" t="e">
        <f>D98/$B$98</f>
        <v>#DIV/0!</v>
      </c>
      <c r="E99" s="63"/>
      <c r="F99" s="66" t="e">
        <f>F98/$B$98</f>
        <v>#DIV/0!</v>
      </c>
      <c r="G99" s="125"/>
      <c r="H99" s="55"/>
    </row>
    <row r="100" spans="1:10" ht="19.5" customHeight="1" x14ac:dyDescent="0.3">
      <c r="A100" s="474"/>
      <c r="B100" s="488"/>
      <c r="C100" s="120" t="s">
        <v>67</v>
      </c>
      <c r="D100" s="126" t="e">
        <f>$B$56/$B$116</f>
        <v>#DIV/0!</v>
      </c>
      <c r="F100" s="71"/>
      <c r="G100" s="127"/>
      <c r="H100" s="55"/>
    </row>
    <row r="101" spans="1:10" ht="18.75" x14ac:dyDescent="0.3">
      <c r="C101" s="120" t="s">
        <v>68</v>
      </c>
      <c r="D101" s="121" t="e">
        <f>D100*$B$98</f>
        <v>#DIV/0!</v>
      </c>
      <c r="F101" s="71"/>
      <c r="G101" s="125"/>
      <c r="H101" s="55"/>
    </row>
    <row r="102" spans="1:10" ht="19.5" customHeight="1" x14ac:dyDescent="0.3">
      <c r="C102" s="128" t="s">
        <v>69</v>
      </c>
      <c r="D102" s="129" t="e">
        <f>D101/B34</f>
        <v>#DIV/0!</v>
      </c>
      <c r="F102" s="75"/>
      <c r="G102" s="125"/>
      <c r="H102" s="55"/>
      <c r="J102" s="130"/>
    </row>
    <row r="103" spans="1:10" ht="18.75" x14ac:dyDescent="0.3">
      <c r="C103" s="131" t="s">
        <v>104</v>
      </c>
      <c r="D103" s="132" t="e">
        <f>AVERAGE(E91:E94,G91:G94)</f>
        <v>#DIV/0!</v>
      </c>
      <c r="F103" s="75"/>
      <c r="G103" s="133"/>
      <c r="H103" s="55"/>
      <c r="J103" s="134"/>
    </row>
    <row r="104" spans="1:10" ht="18.75" x14ac:dyDescent="0.3">
      <c r="C104" s="98" t="s">
        <v>71</v>
      </c>
      <c r="D104" s="135" t="e">
        <f>STDEV(E91:E94,G91:G94)/D103</f>
        <v>#DIV/0!</v>
      </c>
      <c r="F104" s="75"/>
      <c r="G104" s="125"/>
      <c r="H104" s="55"/>
      <c r="J104" s="134"/>
    </row>
    <row r="105" spans="1:10" ht="19.5" customHeight="1" x14ac:dyDescent="0.3">
      <c r="C105" s="100" t="s">
        <v>17</v>
      </c>
      <c r="D105" s="136">
        <f>COUNT(E91:E94,G91:G94)</f>
        <v>0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105</v>
      </c>
      <c r="B107" s="28"/>
      <c r="C107" s="175" t="s">
        <v>106</v>
      </c>
      <c r="D107" s="175" t="s">
        <v>50</v>
      </c>
      <c r="E107" s="175" t="s">
        <v>107</v>
      </c>
      <c r="F107" s="137" t="s">
        <v>108</v>
      </c>
    </row>
    <row r="108" spans="1:10" ht="26.25" customHeight="1" x14ac:dyDescent="0.4">
      <c r="A108" s="29" t="s">
        <v>109</v>
      </c>
      <c r="B108" s="30">
        <v>1</v>
      </c>
      <c r="C108" s="180">
        <v>1</v>
      </c>
      <c r="D108" s="181"/>
      <c r="E108" s="155" t="str">
        <f t="shared" ref="E108:E113" si="1">IF(ISBLANK(D108),"-",D108/$D$103*$D$100*$B$116)</f>
        <v>-</v>
      </c>
      <c r="F108" s="182" t="str">
        <f t="shared" ref="F108:F113" si="2">IF(ISBLANK(D108), "-", (E108/$B$56)*100)</f>
        <v>-</v>
      </c>
    </row>
    <row r="109" spans="1:10" ht="26.25" customHeight="1" x14ac:dyDescent="0.4">
      <c r="A109" s="29" t="s">
        <v>82</v>
      </c>
      <c r="B109" s="30">
        <v>1</v>
      </c>
      <c r="C109" s="176">
        <v>2</v>
      </c>
      <c r="D109" s="178"/>
      <c r="E109" s="156" t="str">
        <f t="shared" si="1"/>
        <v>-</v>
      </c>
      <c r="F109" s="183" t="str">
        <f t="shared" si="2"/>
        <v>-</v>
      </c>
    </row>
    <row r="110" spans="1:10" ht="26.25" customHeight="1" x14ac:dyDescent="0.4">
      <c r="A110" s="29" t="s">
        <v>83</v>
      </c>
      <c r="B110" s="30">
        <v>1</v>
      </c>
      <c r="C110" s="176">
        <v>3</v>
      </c>
      <c r="D110" s="178"/>
      <c r="E110" s="156" t="str">
        <f t="shared" si="1"/>
        <v>-</v>
      </c>
      <c r="F110" s="183" t="str">
        <f t="shared" si="2"/>
        <v>-</v>
      </c>
    </row>
    <row r="111" spans="1:10" ht="26.25" customHeight="1" x14ac:dyDescent="0.4">
      <c r="A111" s="29" t="s">
        <v>84</v>
      </c>
      <c r="B111" s="30">
        <v>1</v>
      </c>
      <c r="C111" s="176">
        <v>4</v>
      </c>
      <c r="D111" s="178"/>
      <c r="E111" s="156" t="str">
        <f t="shared" si="1"/>
        <v>-</v>
      </c>
      <c r="F111" s="183" t="str">
        <f t="shared" si="2"/>
        <v>-</v>
      </c>
    </row>
    <row r="112" spans="1:10" ht="26.25" customHeight="1" x14ac:dyDescent="0.4">
      <c r="A112" s="29" t="s">
        <v>85</v>
      </c>
      <c r="B112" s="30">
        <v>1</v>
      </c>
      <c r="C112" s="176">
        <v>5</v>
      </c>
      <c r="D112" s="178"/>
      <c r="E112" s="156" t="str">
        <f t="shared" si="1"/>
        <v>-</v>
      </c>
      <c r="F112" s="183" t="str">
        <f t="shared" si="2"/>
        <v>-</v>
      </c>
    </row>
    <row r="113" spans="1:10" ht="27" customHeight="1" x14ac:dyDescent="0.4">
      <c r="A113" s="29" t="s">
        <v>87</v>
      </c>
      <c r="B113" s="30">
        <v>1</v>
      </c>
      <c r="C113" s="177">
        <v>6</v>
      </c>
      <c r="D113" s="179"/>
      <c r="E113" s="157" t="str">
        <f t="shared" si="1"/>
        <v>-</v>
      </c>
      <c r="F113" s="184" t="str">
        <f t="shared" si="2"/>
        <v>-</v>
      </c>
    </row>
    <row r="114" spans="1:10" ht="27" customHeight="1" x14ac:dyDescent="0.4">
      <c r="A114" s="29" t="s">
        <v>88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89</v>
      </c>
      <c r="B115" s="30">
        <v>1</v>
      </c>
      <c r="C115" s="138"/>
      <c r="D115" s="162" t="s">
        <v>58</v>
      </c>
      <c r="E115" s="164" t="e">
        <f>AVERAGE(E108:E113)</f>
        <v>#DIV/0!</v>
      </c>
      <c r="F115" s="186" t="e">
        <f>AVERAGE(F108:F113)</f>
        <v>#DIV/0!</v>
      </c>
    </row>
    <row r="116" spans="1:10" ht="27" customHeight="1" x14ac:dyDescent="0.4">
      <c r="A116" s="29" t="s">
        <v>90</v>
      </c>
      <c r="B116" s="61">
        <f>(B115/B114)*(B113/B112)*(B111/B110)*(B109/B108)*B107</f>
        <v>0</v>
      </c>
      <c r="C116" s="139"/>
      <c r="D116" s="163" t="s">
        <v>71</v>
      </c>
      <c r="E116" s="161" t="e">
        <f>STDEV(E108:E113)/E115</f>
        <v>#DIV/0!</v>
      </c>
      <c r="F116" s="140" t="e">
        <f>STDEV(F108:F113)/F115</f>
        <v>#DIV/0!</v>
      </c>
      <c r="I116" s="3"/>
    </row>
    <row r="117" spans="1:10" ht="27" customHeight="1" x14ac:dyDescent="0.4">
      <c r="A117" s="472" t="s">
        <v>65</v>
      </c>
      <c r="B117" s="473"/>
      <c r="C117" s="141"/>
      <c r="D117" s="100" t="s">
        <v>17</v>
      </c>
      <c r="E117" s="166">
        <f>COUNT(E108:E113)</f>
        <v>0</v>
      </c>
      <c r="F117" s="167">
        <f>COUNT(F108:F113)</f>
        <v>0</v>
      </c>
      <c r="I117" s="3"/>
      <c r="J117" s="134"/>
    </row>
    <row r="118" spans="1:10" ht="26.25" customHeight="1" x14ac:dyDescent="0.3">
      <c r="A118" s="474"/>
      <c r="B118" s="475"/>
      <c r="C118" s="3"/>
      <c r="D118" s="165"/>
      <c r="E118" s="500" t="s">
        <v>110</v>
      </c>
      <c r="F118" s="501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111</v>
      </c>
      <c r="E119" s="168">
        <f>MIN(E108:E113)</f>
        <v>0</v>
      </c>
      <c r="F119" s="187">
        <f>MIN(F108:F113)</f>
        <v>0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112</v>
      </c>
      <c r="E120" s="169">
        <f>MAX(E108:E113)</f>
        <v>0</v>
      </c>
      <c r="F120" s="188">
        <f>MAX(F108:F113)</f>
        <v>0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93</v>
      </c>
      <c r="B124" s="102" t="s">
        <v>113</v>
      </c>
      <c r="C124" s="476" t="str">
        <f>B26</f>
        <v xml:space="preserve">Tenofovir Disoproxil Fumarate </v>
      </c>
      <c r="D124" s="476"/>
      <c r="E124" s="103" t="s">
        <v>114</v>
      </c>
      <c r="F124" s="103"/>
      <c r="G124" s="189" t="e">
        <f>F115</f>
        <v>#DIV/0!</v>
      </c>
      <c r="H124" s="3"/>
      <c r="I124" s="3"/>
    </row>
    <row r="125" spans="1:10" ht="45.75" customHeight="1" x14ac:dyDescent="0.65">
      <c r="A125" s="13"/>
      <c r="B125" s="102" t="s">
        <v>115</v>
      </c>
      <c r="C125" s="14" t="s">
        <v>116</v>
      </c>
      <c r="D125" s="189">
        <f>MIN(F108:F113)</f>
        <v>0</v>
      </c>
      <c r="E125" s="114" t="s">
        <v>117</v>
      </c>
      <c r="F125" s="189">
        <f>MAX(F108:F113)</f>
        <v>0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477" t="s">
        <v>20</v>
      </c>
      <c r="C127" s="477"/>
      <c r="E127" s="109" t="s">
        <v>21</v>
      </c>
      <c r="F127" s="144"/>
      <c r="G127" s="477" t="s">
        <v>22</v>
      </c>
      <c r="H127" s="477"/>
    </row>
    <row r="128" spans="1:10" ht="69.95" customHeight="1" x14ac:dyDescent="0.3">
      <c r="A128" s="145" t="s">
        <v>23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24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2" zoomScale="39" zoomScaleNormal="40" zoomScalePageLayoutView="39" workbookViewId="0">
      <selection activeCell="B127" sqref="B127:C12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470" t="s">
        <v>32</v>
      </c>
      <c r="B1" s="470"/>
      <c r="C1" s="470"/>
      <c r="D1" s="470"/>
      <c r="E1" s="470"/>
      <c r="F1" s="470"/>
      <c r="G1" s="470"/>
      <c r="H1" s="470"/>
      <c r="I1" s="470"/>
    </row>
    <row r="2" spans="1:9" ht="18.75" customHeight="1" x14ac:dyDescent="0.25">
      <c r="A2" s="470"/>
      <c r="B2" s="470"/>
      <c r="C2" s="470"/>
      <c r="D2" s="470"/>
      <c r="E2" s="470"/>
      <c r="F2" s="470"/>
      <c r="G2" s="470"/>
      <c r="H2" s="470"/>
      <c r="I2" s="470"/>
    </row>
    <row r="3" spans="1:9" ht="18.75" customHeight="1" x14ac:dyDescent="0.25">
      <c r="A3" s="470"/>
      <c r="B3" s="470"/>
      <c r="C3" s="470"/>
      <c r="D3" s="470"/>
      <c r="E3" s="470"/>
      <c r="F3" s="470"/>
      <c r="G3" s="470"/>
      <c r="H3" s="470"/>
      <c r="I3" s="470"/>
    </row>
    <row r="4" spans="1:9" ht="18.75" customHeight="1" x14ac:dyDescent="0.25">
      <c r="A4" s="470"/>
      <c r="B4" s="470"/>
      <c r="C4" s="470"/>
      <c r="D4" s="470"/>
      <c r="E4" s="470"/>
      <c r="F4" s="470"/>
      <c r="G4" s="470"/>
      <c r="H4" s="470"/>
      <c r="I4" s="470"/>
    </row>
    <row r="5" spans="1:9" ht="18.75" customHeight="1" x14ac:dyDescent="0.25">
      <c r="A5" s="470"/>
      <c r="B5" s="470"/>
      <c r="C5" s="470"/>
      <c r="D5" s="470"/>
      <c r="E5" s="470"/>
      <c r="F5" s="470"/>
      <c r="G5" s="470"/>
      <c r="H5" s="470"/>
      <c r="I5" s="470"/>
    </row>
    <row r="6" spans="1:9" ht="18.75" customHeight="1" x14ac:dyDescent="0.25">
      <c r="A6" s="470"/>
      <c r="B6" s="470"/>
      <c r="C6" s="470"/>
      <c r="D6" s="470"/>
      <c r="E6" s="470"/>
      <c r="F6" s="470"/>
      <c r="G6" s="470"/>
      <c r="H6" s="470"/>
      <c r="I6" s="470"/>
    </row>
    <row r="7" spans="1:9" ht="18.75" customHeight="1" x14ac:dyDescent="0.25">
      <c r="A7" s="470"/>
      <c r="B7" s="470"/>
      <c r="C7" s="470"/>
      <c r="D7" s="470"/>
      <c r="E7" s="470"/>
      <c r="F7" s="470"/>
      <c r="G7" s="470"/>
      <c r="H7" s="470"/>
      <c r="I7" s="470"/>
    </row>
    <row r="8" spans="1:9" x14ac:dyDescent="0.25">
      <c r="A8" s="471" t="s">
        <v>33</v>
      </c>
      <c r="B8" s="471"/>
      <c r="C8" s="471"/>
      <c r="D8" s="471"/>
      <c r="E8" s="471"/>
      <c r="F8" s="471"/>
      <c r="G8" s="471"/>
      <c r="H8" s="471"/>
      <c r="I8" s="471"/>
    </row>
    <row r="9" spans="1:9" x14ac:dyDescent="0.25">
      <c r="A9" s="471"/>
      <c r="B9" s="471"/>
      <c r="C9" s="471"/>
      <c r="D9" s="471"/>
      <c r="E9" s="471"/>
      <c r="F9" s="471"/>
      <c r="G9" s="471"/>
      <c r="H9" s="471"/>
      <c r="I9" s="471"/>
    </row>
    <row r="10" spans="1:9" x14ac:dyDescent="0.25">
      <c r="A10" s="471"/>
      <c r="B10" s="471"/>
      <c r="C10" s="471"/>
      <c r="D10" s="471"/>
      <c r="E10" s="471"/>
      <c r="F10" s="471"/>
      <c r="G10" s="471"/>
      <c r="H10" s="471"/>
      <c r="I10" s="471"/>
    </row>
    <row r="11" spans="1:9" x14ac:dyDescent="0.25">
      <c r="A11" s="471"/>
      <c r="B11" s="471"/>
      <c r="C11" s="471"/>
      <c r="D11" s="471"/>
      <c r="E11" s="471"/>
      <c r="F11" s="471"/>
      <c r="G11" s="471"/>
      <c r="H11" s="471"/>
      <c r="I11" s="471"/>
    </row>
    <row r="12" spans="1:9" x14ac:dyDescent="0.25">
      <c r="A12" s="471"/>
      <c r="B12" s="471"/>
      <c r="C12" s="471"/>
      <c r="D12" s="471"/>
      <c r="E12" s="471"/>
      <c r="F12" s="471"/>
      <c r="G12" s="471"/>
      <c r="H12" s="471"/>
      <c r="I12" s="471"/>
    </row>
    <row r="13" spans="1:9" x14ac:dyDescent="0.25">
      <c r="A13" s="471"/>
      <c r="B13" s="471"/>
      <c r="C13" s="471"/>
      <c r="D13" s="471"/>
      <c r="E13" s="471"/>
      <c r="F13" s="471"/>
      <c r="G13" s="471"/>
      <c r="H13" s="471"/>
      <c r="I13" s="471"/>
    </row>
    <row r="14" spans="1:9" x14ac:dyDescent="0.25">
      <c r="A14" s="471"/>
      <c r="B14" s="471"/>
      <c r="C14" s="471"/>
      <c r="D14" s="471"/>
      <c r="E14" s="471"/>
      <c r="F14" s="471"/>
      <c r="G14" s="471"/>
      <c r="H14" s="471"/>
      <c r="I14" s="471"/>
    </row>
    <row r="15" spans="1:9" ht="19.5" customHeight="1" x14ac:dyDescent="0.3">
      <c r="A15" s="190"/>
    </row>
    <row r="16" spans="1:9" ht="19.5" customHeight="1" x14ac:dyDescent="0.3">
      <c r="A16" s="503" t="s">
        <v>25</v>
      </c>
      <c r="B16" s="504"/>
      <c r="C16" s="504"/>
      <c r="D16" s="504"/>
      <c r="E16" s="504"/>
      <c r="F16" s="504"/>
      <c r="G16" s="504"/>
      <c r="H16" s="505"/>
    </row>
    <row r="17" spans="1:14" ht="20.25" customHeight="1" x14ac:dyDescent="0.25">
      <c r="A17" s="506" t="s">
        <v>34</v>
      </c>
      <c r="B17" s="506"/>
      <c r="C17" s="506"/>
      <c r="D17" s="506"/>
      <c r="E17" s="506"/>
      <c r="F17" s="506"/>
      <c r="G17" s="506"/>
      <c r="H17" s="506"/>
    </row>
    <row r="18" spans="1:14" ht="26.25" customHeight="1" x14ac:dyDescent="0.4">
      <c r="A18" s="192" t="s">
        <v>26</v>
      </c>
      <c r="B18" s="502" t="s">
        <v>5</v>
      </c>
      <c r="C18" s="502"/>
      <c r="D18" s="338"/>
      <c r="E18" s="193"/>
      <c r="F18" s="194"/>
      <c r="G18" s="194"/>
      <c r="H18" s="194"/>
    </row>
    <row r="19" spans="1:14" ht="26.25" customHeight="1" x14ac:dyDescent="0.4">
      <c r="A19" s="192" t="s">
        <v>27</v>
      </c>
      <c r="B19" s="195" t="s">
        <v>128</v>
      </c>
      <c r="C19" s="347">
        <v>1</v>
      </c>
      <c r="D19" s="194"/>
      <c r="E19" s="194"/>
      <c r="F19" s="194"/>
      <c r="G19" s="194"/>
      <c r="H19" s="194"/>
    </row>
    <row r="20" spans="1:14" ht="26.25" customHeight="1" x14ac:dyDescent="0.4">
      <c r="A20" s="192" t="s">
        <v>28</v>
      </c>
      <c r="B20" s="507" t="s">
        <v>121</v>
      </c>
      <c r="C20" s="507"/>
      <c r="D20" s="194"/>
      <c r="E20" s="194"/>
      <c r="F20" s="194"/>
      <c r="G20" s="194"/>
      <c r="H20" s="194"/>
    </row>
    <row r="21" spans="1:14" ht="26.25" customHeight="1" x14ac:dyDescent="0.4">
      <c r="A21" s="192" t="s">
        <v>29</v>
      </c>
      <c r="B21" s="507" t="s">
        <v>9</v>
      </c>
      <c r="C21" s="507"/>
      <c r="D21" s="507"/>
      <c r="E21" s="507"/>
      <c r="F21" s="507"/>
      <c r="G21" s="507"/>
      <c r="H21" s="507"/>
      <c r="I21" s="196"/>
    </row>
    <row r="22" spans="1:14" ht="26.25" customHeight="1" x14ac:dyDescent="0.4">
      <c r="A22" s="192" t="s">
        <v>30</v>
      </c>
      <c r="B22" s="197">
        <v>42634</v>
      </c>
      <c r="C22" s="194"/>
      <c r="D22" s="194"/>
      <c r="E22" s="194"/>
      <c r="F22" s="194"/>
      <c r="G22" s="194"/>
      <c r="H22" s="194"/>
    </row>
    <row r="23" spans="1:14" ht="26.25" customHeight="1" x14ac:dyDescent="0.4">
      <c r="A23" s="192" t="s">
        <v>31</v>
      </c>
      <c r="B23" s="197">
        <v>42688</v>
      </c>
      <c r="C23" s="194"/>
      <c r="D23" s="194"/>
      <c r="E23" s="194"/>
      <c r="F23" s="194"/>
      <c r="G23" s="194"/>
      <c r="H23" s="194"/>
    </row>
    <row r="24" spans="1:14" ht="18.75" x14ac:dyDescent="0.3">
      <c r="A24" s="192"/>
      <c r="B24" s="198"/>
    </row>
    <row r="25" spans="1:14" ht="18.75" x14ac:dyDescent="0.3">
      <c r="A25" s="199" t="s">
        <v>1</v>
      </c>
      <c r="B25" s="198"/>
    </row>
    <row r="26" spans="1:14" ht="26.25" customHeight="1" x14ac:dyDescent="0.4">
      <c r="A26" s="200" t="s">
        <v>4</v>
      </c>
      <c r="B26" s="502" t="s">
        <v>120</v>
      </c>
      <c r="C26" s="502"/>
    </row>
    <row r="27" spans="1:14" ht="26.25" customHeight="1" x14ac:dyDescent="0.4">
      <c r="A27" s="201" t="s">
        <v>35</v>
      </c>
      <c r="B27" s="508" t="s">
        <v>127</v>
      </c>
      <c r="C27" s="508"/>
    </row>
    <row r="28" spans="1:14" ht="27" customHeight="1" x14ac:dyDescent="0.4">
      <c r="A28" s="201" t="s">
        <v>6</v>
      </c>
      <c r="B28" s="202">
        <v>99.8</v>
      </c>
    </row>
    <row r="29" spans="1:14" s="2" customFormat="1" ht="27" customHeight="1" x14ac:dyDescent="0.4">
      <c r="A29" s="201" t="s">
        <v>36</v>
      </c>
      <c r="B29" s="203">
        <v>0</v>
      </c>
      <c r="C29" s="478" t="s">
        <v>37</v>
      </c>
      <c r="D29" s="479"/>
      <c r="E29" s="479"/>
      <c r="F29" s="479"/>
      <c r="G29" s="480"/>
      <c r="I29" s="204"/>
      <c r="J29" s="204"/>
      <c r="K29" s="204"/>
      <c r="L29" s="204"/>
    </row>
    <row r="30" spans="1:14" s="2" customFormat="1" ht="19.5" customHeight="1" x14ac:dyDescent="0.3">
      <c r="A30" s="201" t="s">
        <v>38</v>
      </c>
      <c r="B30" s="205">
        <f>B28-B29</f>
        <v>99.8</v>
      </c>
      <c r="C30" s="206"/>
      <c r="D30" s="206"/>
      <c r="E30" s="206"/>
      <c r="F30" s="206"/>
      <c r="G30" s="207"/>
      <c r="I30" s="204"/>
      <c r="J30" s="204"/>
      <c r="K30" s="204"/>
      <c r="L30" s="204"/>
    </row>
    <row r="31" spans="1:14" s="2" customFormat="1" ht="27" customHeight="1" x14ac:dyDescent="0.4">
      <c r="A31" s="201" t="s">
        <v>39</v>
      </c>
      <c r="B31" s="208">
        <v>1</v>
      </c>
      <c r="C31" s="481" t="s">
        <v>40</v>
      </c>
      <c r="D31" s="482"/>
      <c r="E31" s="482"/>
      <c r="F31" s="482"/>
      <c r="G31" s="482"/>
      <c r="H31" s="483"/>
      <c r="I31" s="204"/>
      <c r="J31" s="204"/>
      <c r="K31" s="204"/>
      <c r="L31" s="204"/>
    </row>
    <row r="32" spans="1:14" s="2" customFormat="1" ht="27" customHeight="1" x14ac:dyDescent="0.4">
      <c r="A32" s="201" t="s">
        <v>41</v>
      </c>
      <c r="B32" s="208">
        <v>1</v>
      </c>
      <c r="C32" s="481" t="s">
        <v>42</v>
      </c>
      <c r="D32" s="482"/>
      <c r="E32" s="482"/>
      <c r="F32" s="482"/>
      <c r="G32" s="482"/>
      <c r="H32" s="483"/>
      <c r="I32" s="204"/>
      <c r="J32" s="204"/>
      <c r="K32" s="204"/>
      <c r="L32" s="209"/>
      <c r="M32" s="209"/>
      <c r="N32" s="210"/>
    </row>
    <row r="33" spans="1:14" s="2" customFormat="1" ht="17.25" customHeight="1" x14ac:dyDescent="0.3">
      <c r="A33" s="201"/>
      <c r="B33" s="211"/>
      <c r="C33" s="212"/>
      <c r="D33" s="212"/>
      <c r="E33" s="212"/>
      <c r="F33" s="212"/>
      <c r="G33" s="212"/>
      <c r="H33" s="212"/>
      <c r="I33" s="204"/>
      <c r="J33" s="204"/>
      <c r="K33" s="204"/>
      <c r="L33" s="209"/>
      <c r="M33" s="209"/>
      <c r="N33" s="210"/>
    </row>
    <row r="34" spans="1:14" s="2" customFormat="1" ht="18.75" x14ac:dyDescent="0.3">
      <c r="A34" s="201" t="s">
        <v>43</v>
      </c>
      <c r="B34" s="213">
        <f>B31/B32</f>
        <v>1</v>
      </c>
      <c r="C34" s="191" t="s">
        <v>44</v>
      </c>
      <c r="D34" s="191"/>
      <c r="E34" s="191"/>
      <c r="F34" s="191"/>
      <c r="G34" s="191"/>
      <c r="I34" s="204"/>
      <c r="J34" s="204"/>
      <c r="K34" s="204"/>
      <c r="L34" s="209"/>
      <c r="M34" s="209"/>
      <c r="N34" s="210"/>
    </row>
    <row r="35" spans="1:14" s="2" customFormat="1" ht="19.5" customHeight="1" x14ac:dyDescent="0.3">
      <c r="A35" s="201"/>
      <c r="B35" s="205"/>
      <c r="G35" s="191"/>
      <c r="I35" s="204"/>
      <c r="J35" s="204"/>
      <c r="K35" s="204"/>
      <c r="L35" s="209"/>
      <c r="M35" s="209"/>
      <c r="N35" s="210"/>
    </row>
    <row r="36" spans="1:14" s="2" customFormat="1" ht="27" customHeight="1" x14ac:dyDescent="0.4">
      <c r="A36" s="214" t="s">
        <v>45</v>
      </c>
      <c r="B36" s="215">
        <v>20</v>
      </c>
      <c r="C36" s="191"/>
      <c r="D36" s="484" t="s">
        <v>46</v>
      </c>
      <c r="E36" s="509"/>
      <c r="F36" s="484" t="s">
        <v>47</v>
      </c>
      <c r="G36" s="485"/>
      <c r="J36" s="204"/>
      <c r="K36" s="204"/>
      <c r="L36" s="209"/>
      <c r="M36" s="209"/>
      <c r="N36" s="210"/>
    </row>
    <row r="37" spans="1:14" s="2" customFormat="1" ht="27" customHeight="1" x14ac:dyDescent="0.4">
      <c r="A37" s="216" t="s">
        <v>48</v>
      </c>
      <c r="B37" s="217">
        <v>10</v>
      </c>
      <c r="C37" s="218" t="s">
        <v>49</v>
      </c>
      <c r="D37" s="219" t="s">
        <v>50</v>
      </c>
      <c r="E37" s="220" t="s">
        <v>51</v>
      </c>
      <c r="F37" s="219" t="s">
        <v>50</v>
      </c>
      <c r="G37" s="221" t="s">
        <v>51</v>
      </c>
      <c r="I37" s="222" t="s">
        <v>52</v>
      </c>
      <c r="J37" s="204"/>
      <c r="K37" s="204"/>
      <c r="L37" s="209"/>
      <c r="M37" s="209"/>
      <c r="N37" s="210"/>
    </row>
    <row r="38" spans="1:14" s="2" customFormat="1" ht="26.25" customHeight="1" x14ac:dyDescent="0.4">
      <c r="A38" s="216" t="s">
        <v>53</v>
      </c>
      <c r="B38" s="217">
        <v>100</v>
      </c>
      <c r="C38" s="223">
        <v>1</v>
      </c>
      <c r="D38" s="224">
        <v>19057509</v>
      </c>
      <c r="E38" s="225">
        <f>IF(ISBLANK(D38),"-",$D$48/$D$45*D38)</f>
        <v>23064761.430258606</v>
      </c>
      <c r="F38" s="224">
        <v>17648349</v>
      </c>
      <c r="G38" s="226">
        <f>IF(ISBLANK(F38),"-",$D$48/$F$45*F38)</f>
        <v>23191759.256217349</v>
      </c>
      <c r="I38" s="227"/>
      <c r="J38" s="204"/>
      <c r="K38" s="204"/>
      <c r="L38" s="209"/>
      <c r="M38" s="209"/>
      <c r="N38" s="210"/>
    </row>
    <row r="39" spans="1:14" s="2" customFormat="1" ht="26.25" customHeight="1" x14ac:dyDescent="0.4">
      <c r="A39" s="216" t="s">
        <v>54</v>
      </c>
      <c r="B39" s="217">
        <v>1</v>
      </c>
      <c r="C39" s="228">
        <v>2</v>
      </c>
      <c r="D39" s="229">
        <v>19196236</v>
      </c>
      <c r="E39" s="230">
        <f>IF(ISBLANK(D39),"-",$D$48/$D$45*D39)</f>
        <v>23232658.775023628</v>
      </c>
      <c r="F39" s="229">
        <v>17549599</v>
      </c>
      <c r="G39" s="231">
        <f>IF(ISBLANK(F39),"-",$D$48/$F$45*F39)</f>
        <v>23061991.524031669</v>
      </c>
      <c r="I39" s="486">
        <f>ABS((F43/D43*D42)-F42)/D42</f>
        <v>1.5983103808932841E-3</v>
      </c>
      <c r="J39" s="204"/>
      <c r="K39" s="204"/>
      <c r="L39" s="209"/>
      <c r="M39" s="209"/>
      <c r="N39" s="210"/>
    </row>
    <row r="40" spans="1:14" ht="26.25" customHeight="1" x14ac:dyDescent="0.4">
      <c r="A40" s="216" t="s">
        <v>55</v>
      </c>
      <c r="B40" s="217">
        <v>1</v>
      </c>
      <c r="C40" s="228">
        <v>3</v>
      </c>
      <c r="D40" s="229">
        <v>19160856</v>
      </c>
      <c r="E40" s="230">
        <f>IF(ISBLANK(D40),"-",$D$48/$D$45*D40)</f>
        <v>23189839.366705228</v>
      </c>
      <c r="F40" s="229">
        <v>17588353</v>
      </c>
      <c r="G40" s="231">
        <f>IF(ISBLANK(F40),"-",$D$48/$F$45*F40)</f>
        <v>23112918.295607608</v>
      </c>
      <c r="I40" s="486"/>
      <c r="L40" s="209"/>
      <c r="M40" s="209"/>
      <c r="N40" s="232"/>
    </row>
    <row r="41" spans="1:14" ht="27" customHeight="1" x14ac:dyDescent="0.4">
      <c r="A41" s="216" t="s">
        <v>56</v>
      </c>
      <c r="B41" s="217">
        <v>1</v>
      </c>
      <c r="C41" s="233">
        <v>4</v>
      </c>
      <c r="D41" s="234"/>
      <c r="E41" s="235" t="str">
        <f>IF(ISBLANK(D41),"-",$D$48/$D$45*D41)</f>
        <v>-</v>
      </c>
      <c r="F41" s="234"/>
      <c r="G41" s="236" t="str">
        <f>IF(ISBLANK(F41),"-",$D$48/$F$45*F41)</f>
        <v>-</v>
      </c>
      <c r="I41" s="237"/>
      <c r="L41" s="209"/>
      <c r="M41" s="209"/>
      <c r="N41" s="232"/>
    </row>
    <row r="42" spans="1:14" ht="27" customHeight="1" x14ac:dyDescent="0.4">
      <c r="A42" s="216" t="s">
        <v>57</v>
      </c>
      <c r="B42" s="217">
        <v>1</v>
      </c>
      <c r="C42" s="238" t="s">
        <v>58</v>
      </c>
      <c r="D42" s="239">
        <f>AVERAGE(D38:D41)</f>
        <v>19138200.333333332</v>
      </c>
      <c r="E42" s="240">
        <f>AVERAGE(E38:E41)</f>
        <v>23162419.857329156</v>
      </c>
      <c r="F42" s="239">
        <f>AVERAGE(F38:F41)</f>
        <v>17595433.666666668</v>
      </c>
      <c r="G42" s="241">
        <f>AVERAGE(G38:G41)</f>
        <v>23122223.025285542</v>
      </c>
      <c r="H42" s="242"/>
    </row>
    <row r="43" spans="1:14" ht="26.25" customHeight="1" x14ac:dyDescent="0.4">
      <c r="A43" s="216" t="s">
        <v>59</v>
      </c>
      <c r="B43" s="217">
        <v>1</v>
      </c>
      <c r="C43" s="243" t="s">
        <v>60</v>
      </c>
      <c r="D43" s="244">
        <v>19.87</v>
      </c>
      <c r="E43" s="232"/>
      <c r="F43" s="244">
        <v>18.3</v>
      </c>
      <c r="H43" s="242"/>
    </row>
    <row r="44" spans="1:14" ht="26.25" customHeight="1" x14ac:dyDescent="0.4">
      <c r="A44" s="216" t="s">
        <v>61</v>
      </c>
      <c r="B44" s="217">
        <v>1</v>
      </c>
      <c r="C44" s="245" t="s">
        <v>62</v>
      </c>
      <c r="D44" s="246">
        <f>D43*$B$34</f>
        <v>19.87</v>
      </c>
      <c r="E44" s="247"/>
      <c r="F44" s="246">
        <f>F43*$B$34</f>
        <v>18.3</v>
      </c>
      <c r="H44" s="242"/>
    </row>
    <row r="45" spans="1:14" ht="19.5" customHeight="1" x14ac:dyDescent="0.3">
      <c r="A45" s="216" t="s">
        <v>63</v>
      </c>
      <c r="B45" s="248">
        <f>(B44/B43)*(B42/B41)*(B40/B39)*(B38/B37)*B36</f>
        <v>200</v>
      </c>
      <c r="C45" s="245" t="s">
        <v>64</v>
      </c>
      <c r="D45" s="249">
        <f>D44*$B$30/100</f>
        <v>19.830259999999999</v>
      </c>
      <c r="E45" s="250"/>
      <c r="F45" s="249">
        <f>F44*$B$30/100</f>
        <v>18.263400000000001</v>
      </c>
      <c r="H45" s="242"/>
    </row>
    <row r="46" spans="1:14" ht="19.5" customHeight="1" x14ac:dyDescent="0.3">
      <c r="A46" s="472" t="s">
        <v>65</v>
      </c>
      <c r="B46" s="473"/>
      <c r="C46" s="245" t="s">
        <v>66</v>
      </c>
      <c r="D46" s="251">
        <f>D45/$B$45</f>
        <v>9.9151299999999998E-2</v>
      </c>
      <c r="E46" s="252"/>
      <c r="F46" s="253">
        <f>F45/$B$45</f>
        <v>9.1317000000000009E-2</v>
      </c>
      <c r="H46" s="242"/>
    </row>
    <row r="47" spans="1:14" ht="27" customHeight="1" x14ac:dyDescent="0.4">
      <c r="A47" s="474"/>
      <c r="B47" s="475"/>
      <c r="C47" s="254" t="s">
        <v>67</v>
      </c>
      <c r="D47" s="255">
        <v>0.12</v>
      </c>
      <c r="E47" s="256"/>
      <c r="F47" s="252"/>
      <c r="H47" s="242"/>
    </row>
    <row r="48" spans="1:14" ht="18.75" x14ac:dyDescent="0.3">
      <c r="C48" s="257" t="s">
        <v>68</v>
      </c>
      <c r="D48" s="249">
        <f>D47*$B$45</f>
        <v>24</v>
      </c>
      <c r="F48" s="258"/>
      <c r="H48" s="242"/>
    </row>
    <row r="49" spans="1:12" ht="19.5" customHeight="1" x14ac:dyDescent="0.3">
      <c r="C49" s="259" t="s">
        <v>69</v>
      </c>
      <c r="D49" s="260">
        <f>D48/B34</f>
        <v>24</v>
      </c>
      <c r="F49" s="258"/>
      <c r="H49" s="242"/>
    </row>
    <row r="50" spans="1:12" ht="18.75" x14ac:dyDescent="0.3">
      <c r="C50" s="214" t="s">
        <v>70</v>
      </c>
      <c r="D50" s="261">
        <f>AVERAGE(E38:E41,G38:G41)</f>
        <v>23142321.441307347</v>
      </c>
      <c r="F50" s="262"/>
      <c r="H50" s="242"/>
    </row>
    <row r="51" spans="1:12" ht="18.75" x14ac:dyDescent="0.3">
      <c r="C51" s="216" t="s">
        <v>71</v>
      </c>
      <c r="D51" s="263">
        <f>STDEV(E38:E41,G38:G41)/D50</f>
        <v>3.1276963042258855E-3</v>
      </c>
      <c r="F51" s="262"/>
      <c r="H51" s="242"/>
    </row>
    <row r="52" spans="1:12" ht="19.5" customHeight="1" x14ac:dyDescent="0.3">
      <c r="C52" s="264" t="s">
        <v>17</v>
      </c>
      <c r="D52" s="265">
        <f>COUNT(E38:E41,G38:G41)</f>
        <v>6</v>
      </c>
      <c r="F52" s="262"/>
    </row>
    <row r="54" spans="1:12" ht="18.75" x14ac:dyDescent="0.3">
      <c r="A54" s="266" t="s">
        <v>1</v>
      </c>
      <c r="B54" s="267" t="s">
        <v>72</v>
      </c>
    </row>
    <row r="55" spans="1:12" ht="18.75" x14ac:dyDescent="0.3">
      <c r="A55" s="191" t="s">
        <v>73</v>
      </c>
      <c r="B55" s="26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269" t="s">
        <v>74</v>
      </c>
      <c r="B56" s="270">
        <v>300</v>
      </c>
      <c r="C56" s="191" t="str">
        <f>B20</f>
        <v xml:space="preserve"> Lamivudine </v>
      </c>
      <c r="H56" s="271"/>
    </row>
    <row r="57" spans="1:12" ht="18.75" x14ac:dyDescent="0.3">
      <c r="A57" s="268" t="s">
        <v>75</v>
      </c>
      <c r="B57" s="339">
        <f>'Tenofovir disoproxil fumarate'!B57</f>
        <v>860.79499999999996</v>
      </c>
      <c r="H57" s="271"/>
    </row>
    <row r="58" spans="1:12" ht="19.5" customHeight="1" x14ac:dyDescent="0.3">
      <c r="H58" s="271"/>
    </row>
    <row r="59" spans="1:12" s="2" customFormat="1" ht="27" customHeight="1" x14ac:dyDescent="0.4">
      <c r="A59" s="214" t="s">
        <v>76</v>
      </c>
      <c r="B59" s="215">
        <v>250</v>
      </c>
      <c r="C59" s="191"/>
      <c r="D59" s="272" t="s">
        <v>77</v>
      </c>
      <c r="E59" s="273" t="s">
        <v>49</v>
      </c>
      <c r="F59" s="273" t="s">
        <v>50</v>
      </c>
      <c r="G59" s="273" t="s">
        <v>78</v>
      </c>
      <c r="H59" s="218" t="s">
        <v>79</v>
      </c>
      <c r="L59" s="204"/>
    </row>
    <row r="60" spans="1:12" s="2" customFormat="1" ht="26.25" customHeight="1" x14ac:dyDescent="0.4">
      <c r="A60" s="216" t="s">
        <v>80</v>
      </c>
      <c r="B60" s="217">
        <v>5</v>
      </c>
      <c r="C60" s="489" t="s">
        <v>81</v>
      </c>
      <c r="D60" s="492">
        <v>868.36</v>
      </c>
      <c r="E60" s="274">
        <v>1</v>
      </c>
      <c r="F60" s="275">
        <v>22703851</v>
      </c>
      <c r="G60" s="340">
        <f>IF(ISBLANK(F60),"-",(F60/$D$50*$D$47*$B$68)*($B$57/$D$60))</f>
        <v>291.75196303890579</v>
      </c>
      <c r="H60" s="358">
        <f t="shared" ref="H60:H71" si="0">IF(ISBLANK(F60),"-",(G60/$B$56)*100)</f>
        <v>97.250654346301928</v>
      </c>
      <c r="L60" s="204"/>
    </row>
    <row r="61" spans="1:12" s="2" customFormat="1" ht="26.25" customHeight="1" x14ac:dyDescent="0.4">
      <c r="A61" s="216" t="s">
        <v>82</v>
      </c>
      <c r="B61" s="217">
        <v>50</v>
      </c>
      <c r="C61" s="490"/>
      <c r="D61" s="493"/>
      <c r="E61" s="276">
        <v>2</v>
      </c>
      <c r="F61" s="229">
        <v>22926440</v>
      </c>
      <c r="G61" s="341">
        <f>IF(ISBLANK(F61),"-",(F61/$D$50*$D$47*$B$68)*($B$57/$D$60))</f>
        <v>294.61230500031428</v>
      </c>
      <c r="H61" s="359">
        <f t="shared" si="0"/>
        <v>98.204101666771422</v>
      </c>
      <c r="L61" s="204"/>
    </row>
    <row r="62" spans="1:12" s="2" customFormat="1" ht="26.25" customHeight="1" x14ac:dyDescent="0.4">
      <c r="A62" s="216" t="s">
        <v>83</v>
      </c>
      <c r="B62" s="217">
        <v>1</v>
      </c>
      <c r="C62" s="490"/>
      <c r="D62" s="493"/>
      <c r="E62" s="276">
        <v>3</v>
      </c>
      <c r="F62" s="277">
        <v>22865763</v>
      </c>
      <c r="G62" s="341">
        <f>IF(ISBLANK(F62),"-",(F62/$D$50*$D$47*$B$68)*($B$57/$D$60))</f>
        <v>293.83258556587515</v>
      </c>
      <c r="H62" s="359">
        <f t="shared" si="0"/>
        <v>97.944195188625045</v>
      </c>
      <c r="L62" s="204"/>
    </row>
    <row r="63" spans="1:12" ht="27" customHeight="1" x14ac:dyDescent="0.4">
      <c r="A63" s="216" t="s">
        <v>84</v>
      </c>
      <c r="B63" s="217">
        <v>1</v>
      </c>
      <c r="C63" s="499"/>
      <c r="D63" s="494"/>
      <c r="E63" s="278">
        <v>4</v>
      </c>
      <c r="F63" s="279"/>
      <c r="G63" s="341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">
      <c r="A64" s="216" t="s">
        <v>85</v>
      </c>
      <c r="B64" s="217">
        <v>1</v>
      </c>
      <c r="C64" s="489" t="s">
        <v>86</v>
      </c>
      <c r="D64" s="492">
        <v>879.79</v>
      </c>
      <c r="E64" s="274">
        <v>1</v>
      </c>
      <c r="F64" s="275">
        <v>22661606</v>
      </c>
      <c r="G64" s="340">
        <f>IF(ISBLANK(F64),"-",(F64/$D$50*$D$47*$B$68)*($B$57/$D$64))</f>
        <v>287.42578892233212</v>
      </c>
      <c r="H64" s="358">
        <f t="shared" si="0"/>
        <v>95.808596307444034</v>
      </c>
    </row>
    <row r="65" spans="1:8" ht="26.25" customHeight="1" x14ac:dyDescent="0.4">
      <c r="A65" s="216" t="s">
        <v>87</v>
      </c>
      <c r="B65" s="217">
        <v>1</v>
      </c>
      <c r="C65" s="490"/>
      <c r="D65" s="493"/>
      <c r="E65" s="276">
        <v>2</v>
      </c>
      <c r="F65" s="229">
        <v>22853705</v>
      </c>
      <c r="G65" s="341">
        <f>IF(ISBLANK(F65),"-",(F65/$D$50*$D$47*$B$68)*($B$57/$D$64))</f>
        <v>289.86225377950905</v>
      </c>
      <c r="H65" s="359">
        <f t="shared" si="0"/>
        <v>96.620751259836339</v>
      </c>
    </row>
    <row r="66" spans="1:8" ht="26.25" customHeight="1" x14ac:dyDescent="0.4">
      <c r="A66" s="216" t="s">
        <v>88</v>
      </c>
      <c r="B66" s="217">
        <v>1</v>
      </c>
      <c r="C66" s="490"/>
      <c r="D66" s="493"/>
      <c r="E66" s="276">
        <v>3</v>
      </c>
      <c r="F66" s="229">
        <v>22822724</v>
      </c>
      <c r="G66" s="341">
        <f>IF(ISBLANK(F66),"-",(F66/$D$50*$D$47*$B$68)*($B$57/$D$64))</f>
        <v>289.46930994461042</v>
      </c>
      <c r="H66" s="359">
        <f t="shared" si="0"/>
        <v>96.48976998153681</v>
      </c>
    </row>
    <row r="67" spans="1:8" ht="27" customHeight="1" x14ac:dyDescent="0.4">
      <c r="A67" s="216" t="s">
        <v>89</v>
      </c>
      <c r="B67" s="217">
        <v>1</v>
      </c>
      <c r="C67" s="499"/>
      <c r="D67" s="494"/>
      <c r="E67" s="278">
        <v>4</v>
      </c>
      <c r="F67" s="279"/>
      <c r="G67" s="357" t="str">
        <f>IF(ISBLANK(F67),"-",(F67/$D$50*$D$47*$B$68)*($B$57/$D$64))</f>
        <v>-</v>
      </c>
      <c r="H67" s="360" t="str">
        <f t="shared" si="0"/>
        <v>-</v>
      </c>
    </row>
    <row r="68" spans="1:8" ht="26.25" customHeight="1" x14ac:dyDescent="0.4">
      <c r="A68" s="216" t="s">
        <v>90</v>
      </c>
      <c r="B68" s="280">
        <f>(B67/B66)*(B65/B64)*(B63/B62)*(B61/B60)*B59</f>
        <v>2500</v>
      </c>
      <c r="C68" s="489" t="s">
        <v>91</v>
      </c>
      <c r="D68" s="492">
        <v>863.19</v>
      </c>
      <c r="E68" s="274">
        <v>1</v>
      </c>
      <c r="F68" s="275">
        <v>22369396</v>
      </c>
      <c r="G68" s="340">
        <f>IF(ISBLANK(F68),"-",(F68/$D$50*$D$47*$B$68)*($B$57/$D$68))</f>
        <v>289.17578702503801</v>
      </c>
      <c r="H68" s="359">
        <f t="shared" si="0"/>
        <v>96.391929008345997</v>
      </c>
    </row>
    <row r="69" spans="1:8" ht="27" customHeight="1" x14ac:dyDescent="0.4">
      <c r="A69" s="264" t="s">
        <v>92</v>
      </c>
      <c r="B69" s="281">
        <f>(D47*B68)/B56*B57</f>
        <v>860.79499999999996</v>
      </c>
      <c r="C69" s="490"/>
      <c r="D69" s="493"/>
      <c r="E69" s="276">
        <v>2</v>
      </c>
      <c r="F69" s="229">
        <v>22417006</v>
      </c>
      <c r="G69" s="341">
        <f>IF(ISBLANK(F69),"-",(F69/$D$50*$D$47*$B$68)*($B$57/$D$68))</f>
        <v>289.79125555267558</v>
      </c>
      <c r="H69" s="359">
        <f t="shared" si="0"/>
        <v>96.597085184225193</v>
      </c>
    </row>
    <row r="70" spans="1:8" ht="26.25" customHeight="1" x14ac:dyDescent="0.4">
      <c r="A70" s="495" t="s">
        <v>65</v>
      </c>
      <c r="B70" s="496"/>
      <c r="C70" s="490"/>
      <c r="D70" s="493"/>
      <c r="E70" s="276">
        <v>3</v>
      </c>
      <c r="F70" s="229">
        <v>22361383</v>
      </c>
      <c r="G70" s="341">
        <f>IF(ISBLANK(F70),"-",(F70/$D$50*$D$47*$B$68)*($B$57/$D$68))</f>
        <v>289.07220060806765</v>
      </c>
      <c r="H70" s="359">
        <f t="shared" si="0"/>
        <v>96.35740020268922</v>
      </c>
    </row>
    <row r="71" spans="1:8" ht="27" customHeight="1" x14ac:dyDescent="0.4">
      <c r="A71" s="497"/>
      <c r="B71" s="498"/>
      <c r="C71" s="491"/>
      <c r="D71" s="494"/>
      <c r="E71" s="278">
        <v>4</v>
      </c>
      <c r="F71" s="279"/>
      <c r="G71" s="357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282"/>
      <c r="B72" s="282"/>
      <c r="C72" s="282"/>
      <c r="D72" s="282"/>
      <c r="E72" s="282"/>
      <c r="F72" s="284" t="s">
        <v>58</v>
      </c>
      <c r="G72" s="346">
        <f>AVERAGE(G60:G71)</f>
        <v>290.55482771525863</v>
      </c>
      <c r="H72" s="361">
        <f>AVERAGE(H60:H71)</f>
        <v>96.851609238419542</v>
      </c>
    </row>
    <row r="73" spans="1:8" ht="26.25" customHeight="1" x14ac:dyDescent="0.4">
      <c r="C73" s="282"/>
      <c r="D73" s="282"/>
      <c r="E73" s="282"/>
      <c r="F73" s="285" t="s">
        <v>71</v>
      </c>
      <c r="G73" s="345">
        <f>STDEV(G60:G71)/G72</f>
        <v>8.1419661490679009E-3</v>
      </c>
      <c r="H73" s="345">
        <f>STDEV(H60:H71)/H72</f>
        <v>8.1419661490678905E-3</v>
      </c>
    </row>
    <row r="74" spans="1:8" ht="27" customHeight="1" x14ac:dyDescent="0.4">
      <c r="A74" s="282"/>
      <c r="B74" s="282"/>
      <c r="C74" s="283"/>
      <c r="D74" s="283"/>
      <c r="E74" s="286"/>
      <c r="F74" s="287" t="s">
        <v>17</v>
      </c>
      <c r="G74" s="288">
        <f>COUNT(G60:G71)</f>
        <v>9</v>
      </c>
      <c r="H74" s="288">
        <f>COUNT(H60:H71)</f>
        <v>9</v>
      </c>
    </row>
    <row r="76" spans="1:8" ht="26.25" customHeight="1" x14ac:dyDescent="0.4">
      <c r="A76" s="200" t="s">
        <v>93</v>
      </c>
      <c r="B76" s="289" t="s">
        <v>94</v>
      </c>
      <c r="C76" s="476" t="str">
        <f>B26</f>
        <v>Lamivudine</v>
      </c>
      <c r="D76" s="476"/>
      <c r="E76" s="290" t="s">
        <v>95</v>
      </c>
      <c r="F76" s="290"/>
      <c r="G76" s="291">
        <f>H72</f>
        <v>96.851609238419542</v>
      </c>
      <c r="H76" s="292"/>
    </row>
    <row r="77" spans="1:8" ht="18.75" x14ac:dyDescent="0.3">
      <c r="A77" s="199" t="s">
        <v>96</v>
      </c>
      <c r="B77" s="199" t="s">
        <v>97</v>
      </c>
    </row>
    <row r="78" spans="1:8" ht="18.75" x14ac:dyDescent="0.3">
      <c r="A78" s="199"/>
      <c r="B78" s="199"/>
    </row>
    <row r="79" spans="1:8" ht="26.25" customHeight="1" x14ac:dyDescent="0.4">
      <c r="A79" s="200" t="s">
        <v>4</v>
      </c>
      <c r="B79" s="510"/>
      <c r="C79" s="510"/>
    </row>
    <row r="80" spans="1:8" ht="26.25" customHeight="1" x14ac:dyDescent="0.4">
      <c r="A80" s="201" t="s">
        <v>35</v>
      </c>
      <c r="B80" s="510"/>
      <c r="C80" s="510"/>
    </row>
    <row r="81" spans="1:12" ht="27" customHeight="1" x14ac:dyDescent="0.4">
      <c r="A81" s="201" t="s">
        <v>6</v>
      </c>
      <c r="B81" s="293"/>
    </row>
    <row r="82" spans="1:12" s="2" customFormat="1" ht="27" customHeight="1" x14ac:dyDescent="0.4">
      <c r="A82" s="201" t="s">
        <v>36</v>
      </c>
      <c r="B82" s="203">
        <v>0</v>
      </c>
      <c r="C82" s="478" t="s">
        <v>37</v>
      </c>
      <c r="D82" s="479"/>
      <c r="E82" s="479"/>
      <c r="F82" s="479"/>
      <c r="G82" s="480"/>
      <c r="I82" s="204"/>
      <c r="J82" s="204"/>
      <c r="K82" s="204"/>
      <c r="L82" s="204"/>
    </row>
    <row r="83" spans="1:12" s="2" customFormat="1" ht="19.5" customHeight="1" x14ac:dyDescent="0.3">
      <c r="A83" s="201" t="s">
        <v>38</v>
      </c>
      <c r="B83" s="205">
        <f>B81-B82</f>
        <v>0</v>
      </c>
      <c r="C83" s="206"/>
      <c r="D83" s="206"/>
      <c r="E83" s="206"/>
      <c r="F83" s="206"/>
      <c r="G83" s="207"/>
      <c r="I83" s="204"/>
      <c r="J83" s="204"/>
      <c r="K83" s="204"/>
      <c r="L83" s="204"/>
    </row>
    <row r="84" spans="1:12" s="2" customFormat="1" ht="27" customHeight="1" x14ac:dyDescent="0.4">
      <c r="A84" s="201" t="s">
        <v>39</v>
      </c>
      <c r="B84" s="208">
        <v>1</v>
      </c>
      <c r="C84" s="481" t="s">
        <v>98</v>
      </c>
      <c r="D84" s="482"/>
      <c r="E84" s="482"/>
      <c r="F84" s="482"/>
      <c r="G84" s="482"/>
      <c r="H84" s="483"/>
      <c r="I84" s="204"/>
      <c r="J84" s="204"/>
      <c r="K84" s="204"/>
      <c r="L84" s="204"/>
    </row>
    <row r="85" spans="1:12" s="2" customFormat="1" ht="27" customHeight="1" x14ac:dyDescent="0.4">
      <c r="A85" s="201" t="s">
        <v>41</v>
      </c>
      <c r="B85" s="208">
        <v>1</v>
      </c>
      <c r="C85" s="481" t="s">
        <v>99</v>
      </c>
      <c r="D85" s="482"/>
      <c r="E85" s="482"/>
      <c r="F85" s="482"/>
      <c r="G85" s="482"/>
      <c r="H85" s="483"/>
      <c r="I85" s="204"/>
      <c r="J85" s="204"/>
      <c r="K85" s="204"/>
      <c r="L85" s="204"/>
    </row>
    <row r="86" spans="1:12" s="2" customFormat="1" ht="18.75" x14ac:dyDescent="0.3">
      <c r="A86" s="201"/>
      <c r="B86" s="211"/>
      <c r="C86" s="212"/>
      <c r="D86" s="212"/>
      <c r="E86" s="212"/>
      <c r="F86" s="212"/>
      <c r="G86" s="212"/>
      <c r="H86" s="212"/>
      <c r="I86" s="204"/>
      <c r="J86" s="204"/>
      <c r="K86" s="204"/>
      <c r="L86" s="204"/>
    </row>
    <row r="87" spans="1:12" s="2" customFormat="1" ht="18.75" x14ac:dyDescent="0.3">
      <c r="A87" s="201" t="s">
        <v>43</v>
      </c>
      <c r="B87" s="213">
        <f>B84/B85</f>
        <v>1</v>
      </c>
      <c r="C87" s="191" t="s">
        <v>44</v>
      </c>
      <c r="D87" s="191"/>
      <c r="E87" s="191"/>
      <c r="F87" s="191"/>
      <c r="G87" s="191"/>
      <c r="I87" s="204"/>
      <c r="J87" s="204"/>
      <c r="K87" s="204"/>
      <c r="L87" s="204"/>
    </row>
    <row r="88" spans="1:12" ht="19.5" customHeight="1" x14ac:dyDescent="0.3">
      <c r="A88" s="199"/>
      <c r="B88" s="199"/>
    </row>
    <row r="89" spans="1:12" ht="27" customHeight="1" x14ac:dyDescent="0.4">
      <c r="A89" s="214" t="s">
        <v>45</v>
      </c>
      <c r="B89" s="215"/>
      <c r="D89" s="294" t="s">
        <v>46</v>
      </c>
      <c r="E89" s="295"/>
      <c r="F89" s="484" t="s">
        <v>47</v>
      </c>
      <c r="G89" s="485"/>
    </row>
    <row r="90" spans="1:12" ht="27" customHeight="1" x14ac:dyDescent="0.4">
      <c r="A90" s="216" t="s">
        <v>48</v>
      </c>
      <c r="B90" s="217">
        <v>1</v>
      </c>
      <c r="C90" s="296" t="s">
        <v>49</v>
      </c>
      <c r="D90" s="219" t="s">
        <v>50</v>
      </c>
      <c r="E90" s="220" t="s">
        <v>51</v>
      </c>
      <c r="F90" s="219" t="s">
        <v>50</v>
      </c>
      <c r="G90" s="297" t="s">
        <v>51</v>
      </c>
      <c r="I90" s="222" t="s">
        <v>52</v>
      </c>
    </row>
    <row r="91" spans="1:12" ht="26.25" customHeight="1" x14ac:dyDescent="0.4">
      <c r="A91" s="216" t="s">
        <v>53</v>
      </c>
      <c r="B91" s="217">
        <v>1</v>
      </c>
      <c r="C91" s="298">
        <v>1</v>
      </c>
      <c r="D91" s="224"/>
      <c r="E91" s="225" t="str">
        <f>IF(ISBLANK(D91),"-",$D$101/$D$98*D91)</f>
        <v>-</v>
      </c>
      <c r="F91" s="224"/>
      <c r="G91" s="226" t="str">
        <f>IF(ISBLANK(F91),"-",$D$101/$F$98*F91)</f>
        <v>-</v>
      </c>
      <c r="I91" s="227"/>
    </row>
    <row r="92" spans="1:12" ht="26.25" customHeight="1" x14ac:dyDescent="0.4">
      <c r="A92" s="216" t="s">
        <v>54</v>
      </c>
      <c r="B92" s="217">
        <v>1</v>
      </c>
      <c r="C92" s="283">
        <v>2</v>
      </c>
      <c r="D92" s="229"/>
      <c r="E92" s="230" t="str">
        <f>IF(ISBLANK(D92),"-",$D$101/$D$98*D92)</f>
        <v>-</v>
      </c>
      <c r="F92" s="229"/>
      <c r="G92" s="231" t="str">
        <f>IF(ISBLANK(F92),"-",$D$101/$F$98*F92)</f>
        <v>-</v>
      </c>
      <c r="I92" s="486" t="e">
        <f>ABS((F96/D96*D95)-F95)/D95</f>
        <v>#DIV/0!</v>
      </c>
    </row>
    <row r="93" spans="1:12" ht="26.25" customHeight="1" x14ac:dyDescent="0.4">
      <c r="A93" s="216" t="s">
        <v>55</v>
      </c>
      <c r="B93" s="217">
        <v>1</v>
      </c>
      <c r="C93" s="283">
        <v>3</v>
      </c>
      <c r="D93" s="229"/>
      <c r="E93" s="230" t="str">
        <f>IF(ISBLANK(D93),"-",$D$101/$D$98*D93)</f>
        <v>-</v>
      </c>
      <c r="F93" s="229"/>
      <c r="G93" s="231" t="str">
        <f>IF(ISBLANK(F93),"-",$D$101/$F$98*F93)</f>
        <v>-</v>
      </c>
      <c r="I93" s="486"/>
    </row>
    <row r="94" spans="1:12" ht="27" customHeight="1" x14ac:dyDescent="0.4">
      <c r="A94" s="216" t="s">
        <v>56</v>
      </c>
      <c r="B94" s="217">
        <v>1</v>
      </c>
      <c r="C94" s="299">
        <v>4</v>
      </c>
      <c r="D94" s="234"/>
      <c r="E94" s="235" t="str">
        <f>IF(ISBLANK(D94),"-",$D$101/$D$98*D94)</f>
        <v>-</v>
      </c>
      <c r="F94" s="300"/>
      <c r="G94" s="236" t="str">
        <f>IF(ISBLANK(F94),"-",$D$101/$F$98*F94)</f>
        <v>-</v>
      </c>
      <c r="I94" s="237"/>
    </row>
    <row r="95" spans="1:12" ht="27" customHeight="1" x14ac:dyDescent="0.4">
      <c r="A95" s="216" t="s">
        <v>57</v>
      </c>
      <c r="B95" s="217">
        <v>1</v>
      </c>
      <c r="C95" s="301" t="s">
        <v>58</v>
      </c>
      <c r="D95" s="302" t="e">
        <f>AVERAGE(D91:D94)</f>
        <v>#DIV/0!</v>
      </c>
      <c r="E95" s="240" t="e">
        <f>AVERAGE(E91:E94)</f>
        <v>#DIV/0!</v>
      </c>
      <c r="F95" s="303" t="e">
        <f>AVERAGE(F91:F94)</f>
        <v>#DIV/0!</v>
      </c>
      <c r="G95" s="304" t="e">
        <f>AVERAGE(G91:G94)</f>
        <v>#DIV/0!</v>
      </c>
    </row>
    <row r="96" spans="1:12" ht="26.25" customHeight="1" x14ac:dyDescent="0.4">
      <c r="A96" s="216" t="s">
        <v>59</v>
      </c>
      <c r="B96" s="202">
        <v>1</v>
      </c>
      <c r="C96" s="305" t="s">
        <v>100</v>
      </c>
      <c r="D96" s="306"/>
      <c r="E96" s="232"/>
      <c r="F96" s="244"/>
    </row>
    <row r="97" spans="1:10" ht="26.25" customHeight="1" x14ac:dyDescent="0.4">
      <c r="A97" s="216" t="s">
        <v>61</v>
      </c>
      <c r="B97" s="202">
        <v>1</v>
      </c>
      <c r="C97" s="307" t="s">
        <v>101</v>
      </c>
      <c r="D97" s="308">
        <f>D96*$B$87</f>
        <v>0</v>
      </c>
      <c r="E97" s="247"/>
      <c r="F97" s="246">
        <f>F96*$B$87</f>
        <v>0</v>
      </c>
    </row>
    <row r="98" spans="1:10" ht="19.5" customHeight="1" x14ac:dyDescent="0.3">
      <c r="A98" s="216" t="s">
        <v>63</v>
      </c>
      <c r="B98" s="309">
        <f>(B97/B96)*(B95/B94)*(B93/B92)*(B91/B90)*B89</f>
        <v>0</v>
      </c>
      <c r="C98" s="307" t="s">
        <v>102</v>
      </c>
      <c r="D98" s="310">
        <f>D97*$B$83/100</f>
        <v>0</v>
      </c>
      <c r="E98" s="250"/>
      <c r="F98" s="249">
        <f>F97*$B$83/100</f>
        <v>0</v>
      </c>
    </row>
    <row r="99" spans="1:10" ht="19.5" customHeight="1" x14ac:dyDescent="0.3">
      <c r="A99" s="472" t="s">
        <v>65</v>
      </c>
      <c r="B99" s="487"/>
      <c r="C99" s="307" t="s">
        <v>103</v>
      </c>
      <c r="D99" s="311" t="e">
        <f>D98/$B$98</f>
        <v>#DIV/0!</v>
      </c>
      <c r="E99" s="250"/>
      <c r="F99" s="253" t="e">
        <f>F98/$B$98</f>
        <v>#DIV/0!</v>
      </c>
      <c r="G99" s="312"/>
      <c r="H99" s="242"/>
    </row>
    <row r="100" spans="1:10" ht="19.5" customHeight="1" x14ac:dyDescent="0.3">
      <c r="A100" s="474"/>
      <c r="B100" s="488"/>
      <c r="C100" s="307" t="s">
        <v>67</v>
      </c>
      <c r="D100" s="313" t="e">
        <f>$B$56/$B$116</f>
        <v>#DIV/0!</v>
      </c>
      <c r="F100" s="258"/>
      <c r="G100" s="314"/>
      <c r="H100" s="242"/>
    </row>
    <row r="101" spans="1:10" ht="18.75" x14ac:dyDescent="0.3">
      <c r="C101" s="307" t="s">
        <v>68</v>
      </c>
      <c r="D101" s="308" t="e">
        <f>D100*$B$98</f>
        <v>#DIV/0!</v>
      </c>
      <c r="F101" s="258"/>
      <c r="G101" s="312"/>
      <c r="H101" s="242"/>
    </row>
    <row r="102" spans="1:10" ht="19.5" customHeight="1" x14ac:dyDescent="0.3">
      <c r="C102" s="315" t="s">
        <v>69</v>
      </c>
      <c r="D102" s="316" t="e">
        <f>D101/B34</f>
        <v>#DIV/0!</v>
      </c>
      <c r="F102" s="262"/>
      <c r="G102" s="312"/>
      <c r="H102" s="242"/>
      <c r="J102" s="317"/>
    </row>
    <row r="103" spans="1:10" ht="18.75" x14ac:dyDescent="0.3">
      <c r="C103" s="318" t="s">
        <v>104</v>
      </c>
      <c r="D103" s="319" t="e">
        <f>AVERAGE(E91:E94,G91:G94)</f>
        <v>#DIV/0!</v>
      </c>
      <c r="F103" s="262"/>
      <c r="G103" s="320"/>
      <c r="H103" s="242"/>
      <c r="J103" s="321"/>
    </row>
    <row r="104" spans="1:10" ht="18.75" x14ac:dyDescent="0.3">
      <c r="C104" s="285" t="s">
        <v>71</v>
      </c>
      <c r="D104" s="322" t="e">
        <f>STDEV(E91:E94,G91:G94)/D103</f>
        <v>#DIV/0!</v>
      </c>
      <c r="F104" s="262"/>
      <c r="G104" s="312"/>
      <c r="H104" s="242"/>
      <c r="J104" s="321"/>
    </row>
    <row r="105" spans="1:10" ht="19.5" customHeight="1" x14ac:dyDescent="0.3">
      <c r="C105" s="287" t="s">
        <v>17</v>
      </c>
      <c r="D105" s="323">
        <f>COUNT(E91:E94,G91:G94)</f>
        <v>0</v>
      </c>
      <c r="F105" s="262"/>
      <c r="G105" s="312"/>
      <c r="H105" s="242"/>
      <c r="J105" s="321"/>
    </row>
    <row r="106" spans="1:10" ht="19.5" customHeight="1" x14ac:dyDescent="0.3">
      <c r="A106" s="266"/>
      <c r="B106" s="266"/>
      <c r="C106" s="266"/>
      <c r="D106" s="266"/>
      <c r="E106" s="266"/>
    </row>
    <row r="107" spans="1:10" ht="27" customHeight="1" x14ac:dyDescent="0.4">
      <c r="A107" s="214" t="s">
        <v>105</v>
      </c>
      <c r="B107" s="215"/>
      <c r="C107" s="362" t="s">
        <v>106</v>
      </c>
      <c r="D107" s="362" t="s">
        <v>50</v>
      </c>
      <c r="E107" s="362" t="s">
        <v>107</v>
      </c>
      <c r="F107" s="324" t="s">
        <v>108</v>
      </c>
    </row>
    <row r="108" spans="1:10" ht="26.25" customHeight="1" x14ac:dyDescent="0.4">
      <c r="A108" s="216" t="s">
        <v>109</v>
      </c>
      <c r="B108" s="217">
        <v>1</v>
      </c>
      <c r="C108" s="367">
        <v>1</v>
      </c>
      <c r="D108" s="368"/>
      <c r="E108" s="342" t="str">
        <f t="shared" ref="E108:E113" si="1">IF(ISBLANK(D108),"-",D108/$D$103*$D$100*$B$116)</f>
        <v>-</v>
      </c>
      <c r="F108" s="369" t="str">
        <f t="shared" ref="F108:F113" si="2">IF(ISBLANK(D108), "-", (E108/$B$56)*100)</f>
        <v>-</v>
      </c>
    </row>
    <row r="109" spans="1:10" ht="26.25" customHeight="1" x14ac:dyDescent="0.4">
      <c r="A109" s="216" t="s">
        <v>82</v>
      </c>
      <c r="B109" s="217">
        <v>1</v>
      </c>
      <c r="C109" s="363">
        <v>2</v>
      </c>
      <c r="D109" s="365"/>
      <c r="E109" s="343" t="str">
        <f t="shared" si="1"/>
        <v>-</v>
      </c>
      <c r="F109" s="370" t="str">
        <f t="shared" si="2"/>
        <v>-</v>
      </c>
    </row>
    <row r="110" spans="1:10" ht="26.25" customHeight="1" x14ac:dyDescent="0.4">
      <c r="A110" s="216" t="s">
        <v>83</v>
      </c>
      <c r="B110" s="217">
        <v>1</v>
      </c>
      <c r="C110" s="363">
        <v>3</v>
      </c>
      <c r="D110" s="365"/>
      <c r="E110" s="343" t="str">
        <f t="shared" si="1"/>
        <v>-</v>
      </c>
      <c r="F110" s="370" t="str">
        <f t="shared" si="2"/>
        <v>-</v>
      </c>
    </row>
    <row r="111" spans="1:10" ht="26.25" customHeight="1" x14ac:dyDescent="0.4">
      <c r="A111" s="216" t="s">
        <v>84</v>
      </c>
      <c r="B111" s="217">
        <v>1</v>
      </c>
      <c r="C111" s="363">
        <v>4</v>
      </c>
      <c r="D111" s="365"/>
      <c r="E111" s="343" t="str">
        <f t="shared" si="1"/>
        <v>-</v>
      </c>
      <c r="F111" s="370" t="str">
        <f t="shared" si="2"/>
        <v>-</v>
      </c>
    </row>
    <row r="112" spans="1:10" ht="26.25" customHeight="1" x14ac:dyDescent="0.4">
      <c r="A112" s="216" t="s">
        <v>85</v>
      </c>
      <c r="B112" s="217">
        <v>1</v>
      </c>
      <c r="C112" s="363">
        <v>5</v>
      </c>
      <c r="D112" s="365"/>
      <c r="E112" s="343" t="str">
        <f t="shared" si="1"/>
        <v>-</v>
      </c>
      <c r="F112" s="370" t="str">
        <f t="shared" si="2"/>
        <v>-</v>
      </c>
    </row>
    <row r="113" spans="1:10" ht="27" customHeight="1" x14ac:dyDescent="0.4">
      <c r="A113" s="216" t="s">
        <v>87</v>
      </c>
      <c r="B113" s="217">
        <v>1</v>
      </c>
      <c r="C113" s="364">
        <v>6</v>
      </c>
      <c r="D113" s="366"/>
      <c r="E113" s="344" t="str">
        <f t="shared" si="1"/>
        <v>-</v>
      </c>
      <c r="F113" s="371" t="str">
        <f t="shared" si="2"/>
        <v>-</v>
      </c>
    </row>
    <row r="114" spans="1:10" ht="27" customHeight="1" x14ac:dyDescent="0.4">
      <c r="A114" s="216" t="s">
        <v>88</v>
      </c>
      <c r="B114" s="217">
        <v>1</v>
      </c>
      <c r="C114" s="325"/>
      <c r="D114" s="283"/>
      <c r="E114" s="190"/>
      <c r="F114" s="372"/>
    </row>
    <row r="115" spans="1:10" ht="26.25" customHeight="1" x14ac:dyDescent="0.4">
      <c r="A115" s="216" t="s">
        <v>89</v>
      </c>
      <c r="B115" s="217">
        <v>1</v>
      </c>
      <c r="C115" s="325"/>
      <c r="D115" s="349" t="s">
        <v>58</v>
      </c>
      <c r="E115" s="351" t="e">
        <f>AVERAGE(E108:E113)</f>
        <v>#DIV/0!</v>
      </c>
      <c r="F115" s="373" t="e">
        <f>AVERAGE(F108:F113)</f>
        <v>#DIV/0!</v>
      </c>
    </row>
    <row r="116" spans="1:10" ht="27" customHeight="1" x14ac:dyDescent="0.4">
      <c r="A116" s="216" t="s">
        <v>90</v>
      </c>
      <c r="B116" s="248">
        <f>(B115/B114)*(B113/B112)*(B111/B110)*(B109/B108)*B107</f>
        <v>0</v>
      </c>
      <c r="C116" s="326"/>
      <c r="D116" s="350" t="s">
        <v>71</v>
      </c>
      <c r="E116" s="348" t="e">
        <f>STDEV(E108:E113)/E115</f>
        <v>#DIV/0!</v>
      </c>
      <c r="F116" s="327" t="e">
        <f>STDEV(F108:F113)/F115</f>
        <v>#DIV/0!</v>
      </c>
      <c r="I116" s="190"/>
    </row>
    <row r="117" spans="1:10" ht="27" customHeight="1" x14ac:dyDescent="0.4">
      <c r="A117" s="472" t="s">
        <v>65</v>
      </c>
      <c r="B117" s="473"/>
      <c r="C117" s="328"/>
      <c r="D117" s="287" t="s">
        <v>17</v>
      </c>
      <c r="E117" s="353">
        <f>COUNT(E108:E113)</f>
        <v>0</v>
      </c>
      <c r="F117" s="354">
        <f>COUNT(F108:F113)</f>
        <v>0</v>
      </c>
      <c r="I117" s="190"/>
      <c r="J117" s="321"/>
    </row>
    <row r="118" spans="1:10" ht="26.25" customHeight="1" x14ac:dyDescent="0.3">
      <c r="A118" s="474"/>
      <c r="B118" s="475"/>
      <c r="C118" s="190"/>
      <c r="D118" s="352"/>
      <c r="E118" s="500" t="s">
        <v>110</v>
      </c>
      <c r="F118" s="501"/>
      <c r="G118" s="190"/>
      <c r="H118" s="190"/>
      <c r="I118" s="190"/>
    </row>
    <row r="119" spans="1:10" ht="25.5" customHeight="1" x14ac:dyDescent="0.4">
      <c r="A119" s="337"/>
      <c r="B119" s="212"/>
      <c r="C119" s="190"/>
      <c r="D119" s="350" t="s">
        <v>111</v>
      </c>
      <c r="E119" s="355">
        <f>MIN(E108:E113)</f>
        <v>0</v>
      </c>
      <c r="F119" s="374">
        <f>MIN(F108:F113)</f>
        <v>0</v>
      </c>
      <c r="G119" s="190"/>
      <c r="H119" s="190"/>
      <c r="I119" s="190"/>
    </row>
    <row r="120" spans="1:10" ht="24" customHeight="1" x14ac:dyDescent="0.4">
      <c r="A120" s="337"/>
      <c r="B120" s="212"/>
      <c r="C120" s="190"/>
      <c r="D120" s="259" t="s">
        <v>112</v>
      </c>
      <c r="E120" s="356">
        <f>MAX(E108:E113)</f>
        <v>0</v>
      </c>
      <c r="F120" s="375">
        <f>MAX(F108:F113)</f>
        <v>0</v>
      </c>
      <c r="G120" s="190"/>
      <c r="H120" s="190"/>
      <c r="I120" s="190"/>
    </row>
    <row r="121" spans="1:10" ht="27" customHeight="1" x14ac:dyDescent="0.3">
      <c r="A121" s="337"/>
      <c r="B121" s="212"/>
      <c r="C121" s="190"/>
      <c r="D121" s="190"/>
      <c r="E121" s="190"/>
      <c r="F121" s="283"/>
      <c r="G121" s="190"/>
      <c r="H121" s="190"/>
      <c r="I121" s="190"/>
    </row>
    <row r="122" spans="1:10" ht="25.5" customHeight="1" x14ac:dyDescent="0.3">
      <c r="A122" s="337"/>
      <c r="B122" s="212"/>
      <c r="C122" s="190"/>
      <c r="D122" s="190"/>
      <c r="E122" s="190"/>
      <c r="F122" s="283"/>
      <c r="G122" s="190"/>
      <c r="H122" s="190"/>
      <c r="I122" s="190"/>
    </row>
    <row r="123" spans="1:10" ht="18.75" x14ac:dyDescent="0.3">
      <c r="A123" s="337"/>
      <c r="B123" s="212"/>
      <c r="C123" s="190"/>
      <c r="D123" s="190"/>
      <c r="E123" s="190"/>
      <c r="F123" s="283"/>
      <c r="G123" s="190"/>
      <c r="H123" s="190"/>
      <c r="I123" s="190"/>
    </row>
    <row r="124" spans="1:10" ht="45.75" customHeight="1" x14ac:dyDescent="0.65">
      <c r="A124" s="200" t="s">
        <v>93</v>
      </c>
      <c r="B124" s="289" t="s">
        <v>113</v>
      </c>
      <c r="C124" s="476" t="str">
        <f>B26</f>
        <v>Lamivudine</v>
      </c>
      <c r="D124" s="476"/>
      <c r="E124" s="290" t="s">
        <v>114</v>
      </c>
      <c r="F124" s="290"/>
      <c r="G124" s="376" t="e">
        <f>F115</f>
        <v>#DIV/0!</v>
      </c>
      <c r="H124" s="190"/>
      <c r="I124" s="190"/>
    </row>
    <row r="125" spans="1:10" ht="45.75" customHeight="1" x14ac:dyDescent="0.65">
      <c r="A125" s="200"/>
      <c r="B125" s="289" t="s">
        <v>115</v>
      </c>
      <c r="C125" s="201" t="s">
        <v>116</v>
      </c>
      <c r="D125" s="376">
        <f>MIN(F108:F113)</f>
        <v>0</v>
      </c>
      <c r="E125" s="301" t="s">
        <v>117</v>
      </c>
      <c r="F125" s="376">
        <f>MAX(F108:F113)</f>
        <v>0</v>
      </c>
      <c r="G125" s="291"/>
      <c r="H125" s="190"/>
      <c r="I125" s="190"/>
    </row>
    <row r="126" spans="1:10" ht="19.5" customHeight="1" x14ac:dyDescent="0.3">
      <c r="A126" s="329"/>
      <c r="B126" s="329"/>
      <c r="C126" s="330"/>
      <c r="D126" s="330"/>
      <c r="E126" s="330"/>
      <c r="F126" s="330"/>
      <c r="G126" s="330"/>
      <c r="H126" s="330"/>
    </row>
    <row r="127" spans="1:10" ht="18.75" x14ac:dyDescent="0.3">
      <c r="B127" s="477" t="s">
        <v>20</v>
      </c>
      <c r="C127" s="477"/>
      <c r="E127" s="296" t="s">
        <v>21</v>
      </c>
      <c r="F127" s="331"/>
      <c r="G127" s="477" t="s">
        <v>22</v>
      </c>
      <c r="H127" s="477"/>
    </row>
    <row r="128" spans="1:10" ht="69.95" customHeight="1" x14ac:dyDescent="0.3">
      <c r="A128" s="332" t="s">
        <v>23</v>
      </c>
      <c r="B128" s="333"/>
      <c r="C128" s="333"/>
      <c r="E128" s="333"/>
      <c r="F128" s="190"/>
      <c r="G128" s="334"/>
      <c r="H128" s="334"/>
    </row>
    <row r="129" spans="1:9" ht="69.95" customHeight="1" x14ac:dyDescent="0.3">
      <c r="A129" s="332" t="s">
        <v>24</v>
      </c>
      <c r="B129" s="335"/>
      <c r="C129" s="335"/>
      <c r="E129" s="335"/>
      <c r="F129" s="190"/>
      <c r="G129" s="336"/>
      <c r="H129" s="336"/>
    </row>
    <row r="130" spans="1:9" ht="18.75" x14ac:dyDescent="0.3">
      <c r="A130" s="282"/>
      <c r="B130" s="282"/>
      <c r="C130" s="283"/>
      <c r="D130" s="283"/>
      <c r="E130" s="283"/>
      <c r="F130" s="286"/>
      <c r="G130" s="283"/>
      <c r="H130" s="283"/>
      <c r="I130" s="190"/>
    </row>
    <row r="131" spans="1:9" ht="18.75" x14ac:dyDescent="0.3">
      <c r="A131" s="282"/>
      <c r="B131" s="282"/>
      <c r="C131" s="283"/>
      <c r="D131" s="283"/>
      <c r="E131" s="283"/>
      <c r="F131" s="286"/>
      <c r="G131" s="283"/>
      <c r="H131" s="283"/>
      <c r="I131" s="190"/>
    </row>
    <row r="132" spans="1:9" ht="18.75" x14ac:dyDescent="0.3">
      <c r="A132" s="282"/>
      <c r="B132" s="282"/>
      <c r="C132" s="283"/>
      <c r="D132" s="283"/>
      <c r="E132" s="283"/>
      <c r="F132" s="286"/>
      <c r="G132" s="283"/>
      <c r="H132" s="283"/>
      <c r="I132" s="190"/>
    </row>
    <row r="133" spans="1:9" ht="18.75" x14ac:dyDescent="0.3">
      <c r="A133" s="282"/>
      <c r="B133" s="282"/>
      <c r="C133" s="283"/>
      <c r="D133" s="283"/>
      <c r="E133" s="283"/>
      <c r="F133" s="286"/>
      <c r="G133" s="283"/>
      <c r="H133" s="283"/>
      <c r="I133" s="190"/>
    </row>
    <row r="134" spans="1:9" ht="18.75" x14ac:dyDescent="0.3">
      <c r="A134" s="282"/>
      <c r="B134" s="282"/>
      <c r="C134" s="283"/>
      <c r="D134" s="283"/>
      <c r="E134" s="283"/>
      <c r="F134" s="286"/>
      <c r="G134" s="283"/>
      <c r="H134" s="283"/>
      <c r="I134" s="190"/>
    </row>
    <row r="135" spans="1:9" ht="18.75" x14ac:dyDescent="0.3">
      <c r="A135" s="282"/>
      <c r="B135" s="282"/>
      <c r="C135" s="283"/>
      <c r="D135" s="283"/>
      <c r="E135" s="283"/>
      <c r="F135" s="286"/>
      <c r="G135" s="283"/>
      <c r="H135" s="283"/>
      <c r="I135" s="190"/>
    </row>
    <row r="136" spans="1:9" ht="18.75" x14ac:dyDescent="0.3">
      <c r="A136" s="282"/>
      <c r="B136" s="282"/>
      <c r="C136" s="283"/>
      <c r="D136" s="283"/>
      <c r="E136" s="283"/>
      <c r="F136" s="286"/>
      <c r="G136" s="283"/>
      <c r="H136" s="283"/>
      <c r="I136" s="190"/>
    </row>
    <row r="137" spans="1:9" ht="18.75" x14ac:dyDescent="0.3">
      <c r="A137" s="282"/>
      <c r="B137" s="282"/>
      <c r="C137" s="283"/>
      <c r="D137" s="283"/>
      <c r="E137" s="283"/>
      <c r="F137" s="286"/>
      <c r="G137" s="283"/>
      <c r="H137" s="283"/>
      <c r="I137" s="190"/>
    </row>
    <row r="138" spans="1:9" ht="18.75" x14ac:dyDescent="0.3">
      <c r="A138" s="282"/>
      <c r="B138" s="282"/>
      <c r="C138" s="283"/>
      <c r="D138" s="283"/>
      <c r="E138" s="283"/>
      <c r="F138" s="286"/>
      <c r="G138" s="283"/>
      <c r="H138" s="283"/>
      <c r="I138" s="190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lam</vt:lpstr>
      <vt:lpstr>SST TDF</vt:lpstr>
      <vt:lpstr>Tenofovir disoproxil fumarate</vt:lpstr>
      <vt:lpstr>Lamivudine</vt:lpstr>
      <vt:lpstr>Lamivudine!Print_Area</vt:lpstr>
      <vt:lpstr>'Tenofovir disoproxil fumarate'!Print_Area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2016-12-06T10:34:50Z</cp:lastPrinted>
  <dcterms:created xsi:type="dcterms:W3CDTF">2005-07-05T10:19:27Z</dcterms:created>
  <dcterms:modified xsi:type="dcterms:W3CDTF">2016-12-06T10:35:00Z</dcterms:modified>
</cp:coreProperties>
</file>