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49" i="6" s="1"/>
  <c r="C45" i="6"/>
  <c r="C19" i="6"/>
  <c r="D26" i="6" l="1"/>
  <c r="D30" i="6"/>
  <c r="D34" i="6"/>
  <c r="D38" i="6"/>
  <c r="D42" i="6"/>
  <c r="B49" i="6"/>
  <c r="D50" i="6"/>
  <c r="D27" i="6"/>
  <c r="D31" i="6"/>
  <c r="D35" i="6"/>
  <c r="D39" i="6"/>
  <c r="D43" i="6"/>
  <c r="C49" i="6"/>
  <c r="D25" i="6"/>
  <c r="D29" i="6"/>
  <c r="D33" i="6"/>
  <c r="D37" i="6"/>
  <c r="D41" i="6"/>
  <c r="C50" i="6"/>
  <c r="D24" i="6"/>
  <c r="D28" i="6"/>
  <c r="D32" i="6"/>
  <c r="D36" i="6"/>
  <c r="D40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<sst xmlns="http://schemas.openxmlformats.org/spreadsheetml/2006/main" count="440" uniqueCount="136">
  <si>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</si>
  <si>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</si>
  <si>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</si>
  <si>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</si>
  <si>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</si>
  <si>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</si>
  <si>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</si>
  <si>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</si>
  <si>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</si>
  <si>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</si>
  <si>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</si>
  <si>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</si>
  <si>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</si>
  <si>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</si>
  <si>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</si>
  <si>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</si>
  <si>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</si>
  <si>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</si>
  <si>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</si>
  <si>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</si>
  <si>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</si>
  <si>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</si>
  <si>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</si>
  <si>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</si>
  <si>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</si>
  <si>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</si>
  <si>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</si>
  <si>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</si>
  <si>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</si>
  <si>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</si>
  <si>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</si>
  <si>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</si>
  <si>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</si>
  <si>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</si>
  <si>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</si>
  <si>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</si>
  <si>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</si>
  <si>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</si>
  <si>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</si>
  <si>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</si>
  <si>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</si>
  <si>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</si>
  <si>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</si>
  <si>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</si>
  <si>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</si>
  <si>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</si>
  <si>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</si>
  <si>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</si>
  <si>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</si>
  <si>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</si>
  <si>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</si>
  <si>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</si>
  <si>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</si>
  <si>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</si>
  <si>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</si>
  <si>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</si>
  <si>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</si>
  <si>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</si>
  <si>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</si>
  <si>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</si>
  <si>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</si>
  <si>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</si>
  <si>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</si>
  <si>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</si>
  <si>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</si>
  <si>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</si>
  <si>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</si>
  <si>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</si>
  <si>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</si>
  <si>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</si>
  <si>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</si>
  <si>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</si>
  <si>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</si>
  <si>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</si>
  <si>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</si>
  <si>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</si>
  <si>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</si>
  <si>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</si>
  <si>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</si>
  <si>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</si>
  <si>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</si>
  <si>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</si>
  <si>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</si>
  <si>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</si>
  <si>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</si>
  <si>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</si>
  <si>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</si>
  <si>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</si>
  <si>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</si>
  <si>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</si>
  <si>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</si>
  <si>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</si>
  <si>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</si>
  <si>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</si>
  <si>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</si>
  <si>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</si>
  <si>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</si>
  <si>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</si>
  <si>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</si>
  <si>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</si>
  <si>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</si>
  <si>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</si>
  <si>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</si>
  <si>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</si>
  <si>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</si>
  <si>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</si>
  <si>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</si>
  <si>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</si>
  <si>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</si>
  <si>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</si>
  <si>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LAMIVUDINE 300MG AND TENOFOVIR DISOPROXIL FUMARATE 300MG TABLETS</t>
  </si>
  <si>
    <t>NDQD2016061017</t>
  </si>
  <si>
    <t>Lamivudine and Tenofovir Disoproxil Fumarate</t>
  </si>
  <si>
    <t>Each tablet contains Lamivudine 300mg and Tenofovir Disoproxil Fumarate 300mg</t>
  </si>
  <si>
    <t>2016-06-10 12:11:18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</si>
  <si>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</si>
  <si>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</si>
  <si>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</si>
  <si>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</si>
  <si>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</si>
  <si>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</si>
  <si>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</si>
  <si>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</si>
  <si>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</si>
  <si>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</si>
  <si>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</si>
  <si>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</si>
  <si>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</si>
  <si>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</si>
  <si>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</si>
  <si>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</si>
  <si>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</si>
  <si>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</si>
  <si>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</si>
  <si>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NDQD2016061010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</si>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</sst>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41" sqref="B4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111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62" sqref="B62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134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135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135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4" workbookViewId="0">
      <selection activeCell="D44" sqref="D4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110</v>
      </c>
    </row>
    <row r="15" spans="1:7" ht="16.5" customHeight="1" x14ac:dyDescent="0.3">
      <c r="A15" s="466" t="s">
        <v>12</v>
      </c>
      <c r="B15" s="466"/>
      <c r="C15" s="372" t="s">
        <v>111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866.08</v>
      </c>
      <c r="D24" s="383">
        <f t="shared" ref="D24:D43" si="0">(C24-$C$46)/$C$46</f>
        <v>-3.3242225012928791E-4</v>
      </c>
      <c r="E24" s="384"/>
    </row>
    <row r="25" spans="1:5" ht="15.75" customHeight="1" x14ac:dyDescent="0.3">
      <c r="C25" s="382">
        <v>871.21</v>
      </c>
      <c r="D25" s="385">
        <f t="shared" si="0"/>
        <v>5.5888490802984232E-3</v>
      </c>
      <c r="E25" s="384"/>
    </row>
    <row r="26" spans="1:5" ht="15.75" customHeight="1" x14ac:dyDescent="0.3">
      <c r="C26" s="382">
        <v>869.53</v>
      </c>
      <c r="D26" s="385">
        <f t="shared" si="0"/>
        <v>3.6497192878775769E-3</v>
      </c>
      <c r="E26" s="384"/>
    </row>
    <row r="27" spans="1:5" ht="15.75" customHeight="1" x14ac:dyDescent="0.3">
      <c r="C27" s="382">
        <v>865.41</v>
      </c>
      <c r="D27" s="385">
        <f t="shared" si="0"/>
        <v>-1.105765679249561E-3</v>
      </c>
      <c r="E27" s="384"/>
    </row>
    <row r="28" spans="1:5" ht="15.75" customHeight="1" x14ac:dyDescent="0.3">
      <c r="C28" s="382">
        <v>867.57</v>
      </c>
      <c r="D28" s="385">
        <f t="shared" si="0"/>
        <v>1.3874011967200982E-3</v>
      </c>
      <c r="E28" s="384"/>
    </row>
    <row r="29" spans="1:5" ht="15.75" customHeight="1" x14ac:dyDescent="0.3">
      <c r="C29" s="382">
        <v>869.64</v>
      </c>
      <c r="D29" s="385">
        <f t="shared" si="0"/>
        <v>3.7766861195241909E-3</v>
      </c>
      <c r="E29" s="384"/>
    </row>
    <row r="30" spans="1:5" ht="15.75" customHeight="1" x14ac:dyDescent="0.3">
      <c r="C30" s="382">
        <v>858.35</v>
      </c>
      <c r="D30" s="385">
        <f t="shared" si="0"/>
        <v>-9.2547277831129832E-3</v>
      </c>
      <c r="E30" s="384"/>
    </row>
    <row r="31" spans="1:5" ht="15.75" customHeight="1" x14ac:dyDescent="0.3">
      <c r="C31" s="382">
        <v>861.04</v>
      </c>
      <c r="D31" s="385">
        <f t="shared" si="0"/>
        <v>-6.1498116273916948E-3</v>
      </c>
      <c r="E31" s="384"/>
    </row>
    <row r="32" spans="1:5" ht="15.75" customHeight="1" x14ac:dyDescent="0.3">
      <c r="C32" s="382">
        <v>869.53</v>
      </c>
      <c r="D32" s="385">
        <f t="shared" si="0"/>
        <v>3.6497192878775769E-3</v>
      </c>
      <c r="E32" s="384"/>
    </row>
    <row r="33" spans="1:7" ht="15.75" customHeight="1" x14ac:dyDescent="0.3">
      <c r="C33" s="382">
        <v>875.14</v>
      </c>
      <c r="D33" s="385">
        <f t="shared" si="0"/>
        <v>1.0125027701854101E-2</v>
      </c>
      <c r="E33" s="384"/>
    </row>
    <row r="34" spans="1:7" ht="15.75" customHeight="1" x14ac:dyDescent="0.3">
      <c r="C34" s="382">
        <v>864.22</v>
      </c>
      <c r="D34" s="385">
        <f t="shared" si="0"/>
        <v>-2.4793159488808733E-3</v>
      </c>
      <c r="E34" s="384"/>
    </row>
    <row r="35" spans="1:7" ht="15.75" customHeight="1" x14ac:dyDescent="0.3">
      <c r="C35" s="382">
        <v>861.37</v>
      </c>
      <c r="D35" s="385">
        <f t="shared" si="0"/>
        <v>-5.7689111324518531E-3</v>
      </c>
      <c r="E35" s="384"/>
    </row>
    <row r="36" spans="1:7" ht="15.75" customHeight="1" x14ac:dyDescent="0.3">
      <c r="C36" s="382">
        <v>862.5</v>
      </c>
      <c r="D36" s="385">
        <f t="shared" si="0"/>
        <v>-4.4646154982640766E-3</v>
      </c>
      <c r="E36" s="384"/>
    </row>
    <row r="37" spans="1:7" ht="15.75" customHeight="1" x14ac:dyDescent="0.3">
      <c r="C37" s="382">
        <v>863.2</v>
      </c>
      <c r="D37" s="385">
        <f t="shared" si="0"/>
        <v>-3.6566447514220358E-3</v>
      </c>
      <c r="E37" s="384"/>
    </row>
    <row r="38" spans="1:7" ht="15.75" customHeight="1" x14ac:dyDescent="0.3">
      <c r="C38" s="382">
        <v>869.07</v>
      </c>
      <c r="D38" s="385">
        <f t="shared" si="0"/>
        <v>3.1187670828100736E-3</v>
      </c>
      <c r="E38" s="384"/>
    </row>
    <row r="39" spans="1:7" ht="15.75" customHeight="1" x14ac:dyDescent="0.3">
      <c r="C39" s="382">
        <v>861.77</v>
      </c>
      <c r="D39" s="385">
        <f t="shared" si="0"/>
        <v>-5.3072135628278857E-3</v>
      </c>
      <c r="E39" s="384"/>
    </row>
    <row r="40" spans="1:7" ht="15.75" customHeight="1" x14ac:dyDescent="0.3">
      <c r="C40" s="382">
        <v>862.89</v>
      </c>
      <c r="D40" s="385">
        <f t="shared" si="0"/>
        <v>-4.0144603678806991E-3</v>
      </c>
      <c r="E40" s="384"/>
    </row>
    <row r="41" spans="1:7" ht="15.75" customHeight="1" x14ac:dyDescent="0.3">
      <c r="C41" s="382">
        <v>874.89</v>
      </c>
      <c r="D41" s="385">
        <f t="shared" si="0"/>
        <v>9.8364667208391057E-3</v>
      </c>
      <c r="E41" s="384"/>
    </row>
    <row r="42" spans="1:7" ht="15.75" customHeight="1" x14ac:dyDescent="0.3">
      <c r="C42" s="382">
        <v>866.41</v>
      </c>
      <c r="D42" s="385">
        <f t="shared" si="0"/>
        <v>4.8478244810422733E-5</v>
      </c>
      <c r="E42" s="384"/>
    </row>
    <row r="43" spans="1:7" ht="16.5" customHeight="1" thickBot="1" x14ac:dyDescent="0.35">
      <c r="C43" s="386">
        <v>867.54</v>
      </c>
      <c r="D43" s="387">
        <f t="shared" si="0"/>
        <v>1.3527738789981991E-3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17327.36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866.36800000000005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866.36800000000005</v>
      </c>
      <c r="C49" s="399">
        <f>-IF(C46&lt;=80,10%,IF(C46&lt;250,7.5%,5%))</f>
        <v>-0.05</v>
      </c>
      <c r="D49" s="400">
        <f>IF(C46&lt;=80,C46*0.9,IF(C46&lt;250,C46*0.925,C46*0.95))</f>
        <v>823.04960000000005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909.68640000000005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D25" sqref="D2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3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5" t="s">
        <v>11</v>
      </c>
      <c r="B18" s="468" t="s">
        <v>103</v>
      </c>
      <c r="C18" s="468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111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3" t="s">
        <v>104</v>
      </c>
      <c r="C20" s="473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68" t="s">
        <v>105</v>
      </c>
      <c r="C26" s="468"/>
    </row>
    <row r="27" spans="1:14" ht="26.25" customHeight="1" x14ac:dyDescent="0.4">
      <c r="A27" s="14" t="s">
        <v>26</v>
      </c>
      <c r="B27" s="474" t="s">
        <v>106</v>
      </c>
      <c r="C27" s="474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5" t="s">
        <v>28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8" t="s">
        <v>31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8" t="s">
        <v>33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1" t="s">
        <v>37</v>
      </c>
      <c r="E36" s="482"/>
      <c r="F36" s="481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5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5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86" t="s">
        <v>56</v>
      </c>
      <c r="B46" s="487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88"/>
      <c r="B47" s="489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866.36800000000005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90" t="s">
        <v>72</v>
      </c>
      <c r="D60" s="493">
        <v>147.11000000000001</v>
      </c>
      <c r="E60" s="87">
        <v>1</v>
      </c>
      <c r="F60" s="88">
        <v>70422067</v>
      </c>
      <c r="G60" s="174">
        <f>IF(ISBLANK(F60),"-",(F60/$D$50*$D$47*$B$68)*($B$57/$D$60))</f>
        <v>291.30944805976833</v>
      </c>
      <c r="H60" s="89">
        <f t="shared" ref="H60:H71" si="0">IF(ISBLANK(F60),"-",G60/$B$56)</f>
        <v>0.97103149353256113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91"/>
      <c r="D61" s="494"/>
      <c r="E61" s="90">
        <v>2</v>
      </c>
      <c r="F61" s="42">
        <v>70206330</v>
      </c>
      <c r="G61" s="175">
        <f>IF(ISBLANK(F61),"-",(F61/$D$50*$D$47*$B$68)*($B$57/$D$60))</f>
        <v>290.41702571158493</v>
      </c>
      <c r="H61" s="91">
        <f t="shared" si="0"/>
        <v>0.96805675237194977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91"/>
      <c r="D62" s="494"/>
      <c r="E62" s="90">
        <v>3</v>
      </c>
      <c r="F62" s="92">
        <v>70115370</v>
      </c>
      <c r="G62" s="175">
        <f>IF(ISBLANK(F62),"-",(F62/$D$50*$D$47*$B$68)*($B$57/$D$60))</f>
        <v>290.04075860491912</v>
      </c>
      <c r="H62" s="91">
        <f t="shared" si="0"/>
        <v>0.96680252868306371</v>
      </c>
      <c r="L62" s="17"/>
    </row>
    <row r="63" spans="1:12" ht="27" customHeight="1" x14ac:dyDescent="0.4">
      <c r="A63" s="29" t="s">
        <v>75</v>
      </c>
      <c r="B63" s="30">
        <v>1</v>
      </c>
      <c r="C63" s="492"/>
      <c r="D63" s="4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90" t="s">
        <v>77</v>
      </c>
      <c r="D64" s="493">
        <v>145.26</v>
      </c>
      <c r="E64" s="87">
        <v>1</v>
      </c>
      <c r="F64" s="88">
        <v>69101014</v>
      </c>
      <c r="G64" s="176">
        <f>IF(ISBLANK(F64),"-",(F64/$D$50*$D$47*$B$68)*($B$57/$D$64))</f>
        <v>289.48520864480184</v>
      </c>
      <c r="H64" s="95">
        <f t="shared" si="0"/>
        <v>0.96495069548267276</v>
      </c>
    </row>
    <row r="65" spans="1:8" ht="26.25" customHeight="1" x14ac:dyDescent="0.4">
      <c r="A65" s="29" t="s">
        <v>78</v>
      </c>
      <c r="B65" s="30">
        <v>1</v>
      </c>
      <c r="C65" s="491"/>
      <c r="D65" s="494"/>
      <c r="E65" s="90">
        <v>2</v>
      </c>
      <c r="F65" s="42">
        <v>69045720</v>
      </c>
      <c r="G65" s="177">
        <f>IF(ISBLANK(F65),"-",(F65/$D$50*$D$47*$B$68)*($B$57/$D$64))</f>
        <v>289.25356522598304</v>
      </c>
      <c r="H65" s="96">
        <f t="shared" si="0"/>
        <v>0.96417855075327674</v>
      </c>
    </row>
    <row r="66" spans="1:8" ht="26.25" customHeight="1" x14ac:dyDescent="0.4">
      <c r="A66" s="29" t="s">
        <v>79</v>
      </c>
      <c r="B66" s="30">
        <v>1</v>
      </c>
      <c r="C66" s="491"/>
      <c r="D66" s="494"/>
      <c r="E66" s="90">
        <v>3</v>
      </c>
      <c r="F66" s="42">
        <v>69356129</v>
      </c>
      <c r="G66" s="177">
        <f>IF(ISBLANK(F66),"-",(F66/$D$50*$D$47*$B$68)*($B$57/$D$64))</f>
        <v>290.55396313519782</v>
      </c>
      <c r="H66" s="96">
        <f t="shared" si="0"/>
        <v>0.96851321045065941</v>
      </c>
    </row>
    <row r="67" spans="1:8" ht="27" customHeight="1" x14ac:dyDescent="0.4">
      <c r="A67" s="29" t="s">
        <v>80</v>
      </c>
      <c r="B67" s="30">
        <v>1</v>
      </c>
      <c r="C67" s="492"/>
      <c r="D67" s="4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90" t="s">
        <v>82</v>
      </c>
      <c r="D68" s="493">
        <v>144.36000000000001</v>
      </c>
      <c r="E68" s="87">
        <v>1</v>
      </c>
      <c r="F68" s="88">
        <v>68018252</v>
      </c>
      <c r="G68" s="176">
        <f>IF(ISBLANK(F68),"-",(F68/$D$50*$D$47*$B$68)*($B$57/$D$68))</f>
        <v>286.72567981731163</v>
      </c>
      <c r="H68" s="91">
        <f t="shared" si="0"/>
        <v>0.95575226605770547</v>
      </c>
    </row>
    <row r="69" spans="1:8" ht="27" customHeight="1" x14ac:dyDescent="0.4">
      <c r="A69" s="77" t="s">
        <v>83</v>
      </c>
      <c r="B69" s="99">
        <f>(D47*B68)/B56*B57</f>
        <v>144.39466666666667</v>
      </c>
      <c r="C69" s="491"/>
      <c r="D69" s="494"/>
      <c r="E69" s="90">
        <v>2</v>
      </c>
      <c r="F69" s="42">
        <v>68122113</v>
      </c>
      <c r="G69" s="177">
        <f>IF(ISBLANK(F69),"-",(F69/$D$50*$D$47*$B$68)*($B$57/$D$68))</f>
        <v>287.1634978287405</v>
      </c>
      <c r="H69" s="91">
        <f t="shared" si="0"/>
        <v>0.957211659429135</v>
      </c>
    </row>
    <row r="70" spans="1:8" ht="26.25" customHeight="1" x14ac:dyDescent="0.4">
      <c r="A70" s="503" t="s">
        <v>56</v>
      </c>
      <c r="B70" s="504"/>
      <c r="C70" s="491"/>
      <c r="D70" s="494"/>
      <c r="E70" s="90">
        <v>3</v>
      </c>
      <c r="F70" s="42">
        <v>68121486</v>
      </c>
      <c r="G70" s="177">
        <f>IF(ISBLANK(F70),"-",(F70/$D$50*$D$47*$B$68)*($B$57/$D$68))</f>
        <v>287.16085475874149</v>
      </c>
      <c r="H70" s="91">
        <f t="shared" si="0"/>
        <v>0.95720284919580501</v>
      </c>
    </row>
    <row r="71" spans="1:8" ht="27" customHeight="1" x14ac:dyDescent="0.4">
      <c r="A71" s="505"/>
      <c r="B71" s="506"/>
      <c r="C71" s="502"/>
      <c r="D71" s="4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289.12333353189433</v>
      </c>
      <c r="H72" s="104">
        <f>AVERAGE(H60:H71)</f>
        <v>0.96374444510631441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5.8556389445292576E-3</v>
      </c>
      <c r="H73" s="179">
        <f>STDEV(H60:H71)/H72</f>
        <v>5.855638944529255E-3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98" t="str">
        <f>B20</f>
        <v xml:space="preserve">Lamivudine </v>
      </c>
      <c r="D76" s="498"/>
      <c r="E76" s="110" t="s">
        <v>86</v>
      </c>
      <c r="F76" s="110"/>
      <c r="G76" s="111">
        <f>H72</f>
        <v>0.96374444510631441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84" t="str">
        <f>B26</f>
        <v>Lamivudine</v>
      </c>
      <c r="C79" s="484"/>
    </row>
    <row r="80" spans="1:8" ht="26.25" customHeight="1" x14ac:dyDescent="0.4">
      <c r="A80" s="14" t="s">
        <v>26</v>
      </c>
      <c r="B80" s="484" t="str">
        <f>B27</f>
        <v>L3-7</v>
      </c>
      <c r="C80" s="484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5" t="s">
        <v>28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8" t="s">
        <v>89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8" t="s">
        <v>90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1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5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5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86" t="s">
        <v>56</v>
      </c>
      <c r="B99" s="500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88"/>
      <c r="B100" s="501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213731700</v>
      </c>
      <c r="E108" s="180">
        <f t="shared" ref="E108:E113" si="1">IF(ISBLANK(D108),"-",D108/$D$103*$D$100*$B$116)</f>
        <v>247.88544737899585</v>
      </c>
      <c r="F108" s="150">
        <f t="shared" ref="F108:F113" si="2">IF(ISBLANK(D108), "-", E108/$B$56)</f>
        <v>0.82628482459665287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213002364</v>
      </c>
      <c r="E109" s="181">
        <f t="shared" si="1"/>
        <v>247.03956545951641</v>
      </c>
      <c r="F109" s="151">
        <f t="shared" si="2"/>
        <v>0.82346521819838803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239784540</v>
      </c>
      <c r="E110" s="181">
        <f t="shared" si="1"/>
        <v>278.10146072139378</v>
      </c>
      <c r="F110" s="151">
        <f t="shared" si="2"/>
        <v>0.92700486907131263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219209599</v>
      </c>
      <c r="E111" s="181">
        <f t="shared" si="1"/>
        <v>254.23869981797407</v>
      </c>
      <c r="F111" s="151">
        <f t="shared" si="2"/>
        <v>0.84746233272658023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221901234</v>
      </c>
      <c r="E112" s="181">
        <f t="shared" si="1"/>
        <v>257.36045080837914</v>
      </c>
      <c r="F112" s="151">
        <f t="shared" si="2"/>
        <v>0.85786816936126375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209157932</v>
      </c>
      <c r="E113" s="182">
        <f t="shared" si="1"/>
        <v>242.58080362756482</v>
      </c>
      <c r="F113" s="154">
        <f t="shared" si="2"/>
        <v>0.80860267875854941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254.53440463563734</v>
      </c>
      <c r="F115" s="157">
        <f>AVERAGE(F108:F113)</f>
        <v>0.84844801545212445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4.9904300716981868E-2</v>
      </c>
      <c r="F116" s="159">
        <f>STDEV(F108:F113)/F115</f>
        <v>4.9904300716981875E-2</v>
      </c>
      <c r="I116" s="3"/>
    </row>
    <row r="117" spans="1:10" ht="27" customHeight="1" x14ac:dyDescent="0.4">
      <c r="A117" s="486" t="s">
        <v>56</v>
      </c>
      <c r="B117" s="487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8"/>
      <c r="B118" s="489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98" t="str">
        <f>B20</f>
        <v xml:space="preserve">Lamivudine </v>
      </c>
      <c r="D120" s="498"/>
      <c r="E120" s="110" t="s">
        <v>102</v>
      </c>
      <c r="F120" s="110"/>
      <c r="G120" s="111">
        <f>F115</f>
        <v>0.84844801545212445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9" t="s">
        <v>4</v>
      </c>
      <c r="C122" s="499"/>
      <c r="E122" s="116" t="s">
        <v>5</v>
      </c>
      <c r="F122" s="165"/>
      <c r="G122" s="499" t="s">
        <v>6</v>
      </c>
      <c r="H122" s="499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186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188" t="s">
        <v>11</v>
      </c>
      <c r="B18" s="468" t="s">
        <v>103</v>
      </c>
      <c r="C18" s="468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111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73" t="s">
        <v>107</v>
      </c>
      <c r="C20" s="473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68" t="s">
        <v>107</v>
      </c>
      <c r="C26" s="468"/>
    </row>
    <row r="27" spans="1:14" ht="26.25" customHeight="1" x14ac:dyDescent="0.4">
      <c r="A27" s="197" t="s">
        <v>26</v>
      </c>
      <c r="B27" s="474" t="s">
        <v>108</v>
      </c>
      <c r="C27" s="474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5" t="s">
        <v>28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8" t="s">
        <v>31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8" t="s">
        <v>33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1" t="s">
        <v>37</v>
      </c>
      <c r="E36" s="482"/>
      <c r="F36" s="481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5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5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86" t="s">
        <v>56</v>
      </c>
      <c r="B46" s="487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88"/>
      <c r="B47" s="489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866.36800000000005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90" t="s">
        <v>72</v>
      </c>
      <c r="D60" s="493">
        <v>147.11000000000001</v>
      </c>
      <c r="E60" s="270">
        <v>1</v>
      </c>
      <c r="F60" s="271">
        <v>55824412</v>
      </c>
      <c r="G60" s="357">
        <f>IF(ISBLANK(F60),"-",(F60/$D$50*$D$47*$B$68)*($B$57/$D$60))</f>
        <v>287.41719240922168</v>
      </c>
      <c r="H60" s="272">
        <f t="shared" ref="H60:H71" si="0">IF(ISBLANK(F60),"-",G60/$B$56)</f>
        <v>0.95805730803073896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91"/>
      <c r="D61" s="494"/>
      <c r="E61" s="273">
        <v>2</v>
      </c>
      <c r="F61" s="225">
        <v>55618681</v>
      </c>
      <c r="G61" s="358">
        <f>IF(ISBLANK(F61),"-",(F61/$D$50*$D$47*$B$68)*($B$57/$D$60))</f>
        <v>286.35796716540642</v>
      </c>
      <c r="H61" s="274">
        <f t="shared" si="0"/>
        <v>0.95452655721802138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91"/>
      <c r="D62" s="494"/>
      <c r="E62" s="273">
        <v>3</v>
      </c>
      <c r="F62" s="275">
        <v>55578700</v>
      </c>
      <c r="G62" s="358">
        <f>IF(ISBLANK(F62),"-",(F62/$D$50*$D$47*$B$68)*($B$57/$D$60))</f>
        <v>286.15212125753169</v>
      </c>
      <c r="H62" s="274">
        <f t="shared" si="0"/>
        <v>0.9538404041917723</v>
      </c>
      <c r="L62" s="200"/>
    </row>
    <row r="63" spans="1:12" ht="27" customHeight="1" x14ac:dyDescent="0.4">
      <c r="A63" s="212" t="s">
        <v>75</v>
      </c>
      <c r="B63" s="213">
        <v>1</v>
      </c>
      <c r="C63" s="492"/>
      <c r="D63" s="49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90" t="s">
        <v>77</v>
      </c>
      <c r="D64" s="493">
        <v>145.26</v>
      </c>
      <c r="E64" s="270">
        <v>1</v>
      </c>
      <c r="F64" s="271">
        <v>52688684</v>
      </c>
      <c r="G64" s="359">
        <f>IF(ISBLANK(F64),"-",(F64/$D$50*$D$47*$B$68)*($B$57/$D$64))</f>
        <v>274.72747362838697</v>
      </c>
      <c r="H64" s="278">
        <f t="shared" si="0"/>
        <v>0.91575824542795659</v>
      </c>
    </row>
    <row r="65" spans="1:8" ht="26.25" customHeight="1" x14ac:dyDescent="0.4">
      <c r="A65" s="212" t="s">
        <v>78</v>
      </c>
      <c r="B65" s="213">
        <v>1</v>
      </c>
      <c r="C65" s="491"/>
      <c r="D65" s="494"/>
      <c r="E65" s="273">
        <v>2</v>
      </c>
      <c r="F65" s="225">
        <v>52703780</v>
      </c>
      <c r="G65" s="360">
        <f>IF(ISBLANK(F65),"-",(F65/$D$50*$D$47*$B$68)*($B$57/$D$64))</f>
        <v>274.80618665796072</v>
      </c>
      <c r="H65" s="279">
        <f t="shared" si="0"/>
        <v>0.91602062219320246</v>
      </c>
    </row>
    <row r="66" spans="1:8" ht="26.25" customHeight="1" x14ac:dyDescent="0.4">
      <c r="A66" s="212" t="s">
        <v>79</v>
      </c>
      <c r="B66" s="213">
        <v>1</v>
      </c>
      <c r="C66" s="491"/>
      <c r="D66" s="494"/>
      <c r="E66" s="273">
        <v>3</v>
      </c>
      <c r="F66" s="225">
        <v>52849898</v>
      </c>
      <c r="G66" s="360">
        <f>IF(ISBLANK(F66),"-",(F66/$D$50*$D$47*$B$68)*($B$57/$D$64))</f>
        <v>275.56806996845739</v>
      </c>
      <c r="H66" s="279">
        <f t="shared" si="0"/>
        <v>0.91856023322819136</v>
      </c>
    </row>
    <row r="67" spans="1:8" ht="27" customHeight="1" x14ac:dyDescent="0.4">
      <c r="A67" s="212" t="s">
        <v>80</v>
      </c>
      <c r="B67" s="213">
        <v>1</v>
      </c>
      <c r="C67" s="492"/>
      <c r="D67" s="49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90" t="s">
        <v>82</v>
      </c>
      <c r="D68" s="493">
        <v>144.36000000000001</v>
      </c>
      <c r="E68" s="270">
        <v>1</v>
      </c>
      <c r="F68" s="271">
        <v>53490426</v>
      </c>
      <c r="G68" s="359">
        <f>IF(ISBLANK(F68),"-",(F68/$D$50*$D$47*$B$68)*($B$57/$D$68))</f>
        <v>280.64671565869327</v>
      </c>
      <c r="H68" s="274">
        <f t="shared" si="0"/>
        <v>0.93548905219564427</v>
      </c>
    </row>
    <row r="69" spans="1:8" ht="27" customHeight="1" x14ac:dyDescent="0.4">
      <c r="A69" s="260" t="s">
        <v>83</v>
      </c>
      <c r="B69" s="282">
        <f>(D47*B68)/B56*B57</f>
        <v>144.39466666666667</v>
      </c>
      <c r="C69" s="491"/>
      <c r="D69" s="494"/>
      <c r="E69" s="273">
        <v>2</v>
      </c>
      <c r="F69" s="225">
        <v>53586619</v>
      </c>
      <c r="G69" s="360">
        <f>IF(ISBLANK(F69),"-",(F69/$D$50*$D$47*$B$68)*($B$57/$D$68))</f>
        <v>281.15140876993075</v>
      </c>
      <c r="H69" s="274">
        <f t="shared" si="0"/>
        <v>0.93717136256643585</v>
      </c>
    </row>
    <row r="70" spans="1:8" ht="26.25" customHeight="1" x14ac:dyDescent="0.4">
      <c r="A70" s="503" t="s">
        <v>56</v>
      </c>
      <c r="B70" s="504"/>
      <c r="C70" s="491"/>
      <c r="D70" s="494"/>
      <c r="E70" s="273">
        <v>3</v>
      </c>
      <c r="F70" s="225">
        <v>53597062</v>
      </c>
      <c r="G70" s="360">
        <f>IF(ISBLANK(F70),"-",(F70/$D$50*$D$47*$B$68)*($B$57/$D$68))</f>
        <v>281.20619976470846</v>
      </c>
      <c r="H70" s="274">
        <f t="shared" si="0"/>
        <v>0.93735399921569484</v>
      </c>
    </row>
    <row r="71" spans="1:8" ht="27" customHeight="1" x14ac:dyDescent="0.4">
      <c r="A71" s="505"/>
      <c r="B71" s="506"/>
      <c r="C71" s="502"/>
      <c r="D71" s="49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280.8925928089219</v>
      </c>
      <c r="H72" s="287">
        <f>AVERAGE(H60:H71)</f>
        <v>0.93630864269640623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1.7965740249687934E-2</v>
      </c>
      <c r="H73" s="362">
        <f>STDEV(H60:H71)/H72</f>
        <v>1.7965740249687917E-2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98" t="str">
        <f>B20</f>
        <v>Tenofovir Disoproxil Fumarate</v>
      </c>
      <c r="D76" s="498"/>
      <c r="E76" s="293" t="s">
        <v>86</v>
      </c>
      <c r="F76" s="293"/>
      <c r="G76" s="294">
        <f>H72</f>
        <v>0.93630864269640623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84" t="str">
        <f>B26</f>
        <v>Tenofovir Disoproxil Fumarate</v>
      </c>
      <c r="C79" s="484"/>
    </row>
    <row r="80" spans="1:8" ht="26.25" customHeight="1" x14ac:dyDescent="0.4">
      <c r="A80" s="197" t="s">
        <v>26</v>
      </c>
      <c r="B80" s="484" t="str">
        <f>B27</f>
        <v>T11-8</v>
      </c>
      <c r="C80" s="484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5" t="s">
        <v>28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8" t="s">
        <v>89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8" t="s">
        <v>90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1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5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5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86" t="s">
        <v>56</v>
      </c>
      <c r="B99" s="500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88"/>
      <c r="B100" s="501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172458960</v>
      </c>
      <c r="E108" s="363">
        <f t="shared" ref="E108:E113" si="1">IF(ISBLANK(D108),"-",D108/$D$103*$D$100*$B$116)</f>
        <v>277.13054221838644</v>
      </c>
      <c r="F108" s="333">
        <f t="shared" ref="F108:F113" si="2">IF(ISBLANK(D108), "-", E108/$B$56)</f>
        <v>0.92376847406128815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174643400</v>
      </c>
      <c r="E109" s="364">
        <f t="shared" si="1"/>
        <v>280.64079788526237</v>
      </c>
      <c r="F109" s="334">
        <f t="shared" si="2"/>
        <v>0.93546932628420787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178247846</v>
      </c>
      <c r="E110" s="364">
        <f t="shared" si="1"/>
        <v>286.43291256794919</v>
      </c>
      <c r="F110" s="334">
        <f t="shared" si="2"/>
        <v>0.95477637522649728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170725044</v>
      </c>
      <c r="E111" s="364">
        <f t="shared" si="1"/>
        <v>274.34424986662265</v>
      </c>
      <c r="F111" s="334">
        <f t="shared" si="2"/>
        <v>0.91448083288874216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170977340</v>
      </c>
      <c r="E112" s="364">
        <f t="shared" si="1"/>
        <v>274.74967343684204</v>
      </c>
      <c r="F112" s="334">
        <f t="shared" si="2"/>
        <v>0.91583224478947345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175290459</v>
      </c>
      <c r="E113" s="365">
        <f t="shared" si="1"/>
        <v>281.68058040231625</v>
      </c>
      <c r="F113" s="337">
        <f t="shared" si="2"/>
        <v>0.93893526800772087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279.16312606289654</v>
      </c>
      <c r="F115" s="340">
        <f>AVERAGE(F108:F113)</f>
        <v>0.93054375354298824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1.6663852862734335E-2</v>
      </c>
      <c r="F116" s="342">
        <f>STDEV(F108:F113)/F115</f>
        <v>1.6663852862734339E-2</v>
      </c>
      <c r="I116" s="186"/>
    </row>
    <row r="117" spans="1:10" ht="27" customHeight="1" x14ac:dyDescent="0.4">
      <c r="A117" s="486" t="s">
        <v>56</v>
      </c>
      <c r="B117" s="487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8"/>
      <c r="B118" s="489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98" t="str">
        <f>B20</f>
        <v>Tenofovir Disoproxil Fumarate</v>
      </c>
      <c r="D120" s="498"/>
      <c r="E120" s="293" t="s">
        <v>102</v>
      </c>
      <c r="F120" s="293"/>
      <c r="G120" s="294">
        <f>F115</f>
        <v>0.93054375354298824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9" t="s">
        <v>4</v>
      </c>
      <c r="C122" s="499"/>
      <c r="E122" s="299" t="s">
        <v>5</v>
      </c>
      <c r="F122" s="348"/>
      <c r="G122" s="499" t="s">
        <v>6</v>
      </c>
      <c r="H122" s="499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2016-07-15T10:04:33Z</dcterms:modified>
</cp:coreProperties>
</file>