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D49" i="6" l="1"/>
  <c r="C46" i="6"/>
  <c r="C49" i="6" s="1"/>
  <c r="C45" i="6"/>
  <c r="D41" i="6"/>
  <c r="D40" i="6"/>
  <c r="D37" i="6"/>
  <c r="D36" i="6"/>
  <c r="D33" i="6"/>
  <c r="D32" i="6"/>
  <c r="D29" i="6"/>
  <c r="D28" i="6"/>
  <c r="D25" i="6"/>
  <c r="D24" i="6"/>
  <c r="C19" i="6"/>
  <c r="C50" i="6" l="1"/>
  <c r="D26" i="6"/>
  <c r="D30" i="6"/>
  <c r="D34" i="6"/>
  <c r="D38" i="6"/>
  <c r="D42" i="6"/>
  <c r="B49" i="6"/>
  <c r="D50" i="6"/>
  <c r="D27" i="6"/>
  <c r="D31" i="6"/>
  <c r="D35" i="6"/>
  <c r="D39" i="6"/>
  <c r="D43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<sst xmlns="http://schemas.openxmlformats.org/spreadsheetml/2006/main" count="440" uniqueCount="135">
  <si>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</si>
  <si>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</si>
  <si>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</si>
  <si>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</si>
  <si>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</si>
  <si>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</si>
  <si>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</si>
  <si>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</si>
  <si>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</si>
  <si>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</si>
  <si>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</si>
  <si>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</si>
  <si>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</si>
  <si>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</si>
  <si>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</si>
  <si>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</si>
  <si>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</si>
  <si>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</si>
  <si>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</si>
  <si>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</si>
  <si>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</si>
  <si>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</si>
  <si>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</si>
  <si>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</si>
  <si>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</si>
  <si>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</si>
  <si>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</si>
  <si>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</si>
  <si>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</si>
  <si>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</si>
  <si>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</si>
  <si>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</si>
  <si>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</si>
  <si>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</si>
  <si>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</si>
  <si>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</si>
  <si>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</si>
  <si>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</si>
  <si>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</si>
  <si>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</si>
  <si>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</si>
  <si>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</si>
  <si>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</si>
  <si>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</si>
  <si>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</si>
  <si>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</si>
  <si>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</si>
  <si>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</si>
  <si>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</si>
  <si>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</si>
  <si>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</si>
  <si>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</si>
  <si>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</si>
  <si>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</si>
  <si>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</si>
  <si>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</si>
  <si>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</si>
  <si>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</si>
  <si>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</si>
  <si>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</si>
  <si>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</si>
  <si>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</si>
  <si>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</si>
  <si>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</si>
  <si>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</si>
  <si>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</si>
  <si>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</si>
  <si>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</si>
  <si>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</si>
  <si>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</si>
  <si>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</si>
  <si>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</si>
  <si>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</si>
  <si>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</si>
  <si>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</si>
  <si>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</si>
  <si>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</si>
  <si>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</si>
  <si>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</si>
  <si>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</si>
  <si>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</si>
  <si>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</si>
  <si>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</si>
  <si>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</si>
  <si>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</si>
  <si>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</si>
  <si>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</si>
  <si>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</si>
  <si>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</si>
  <si>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</si>
  <si>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</si>
  <si>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</si>
  <si>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</si>
  <si>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</si>
  <si>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</si>
  <si>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</si>
  <si>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</si>
  <si>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</si>
  <si>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</si>
  <si>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</si>
  <si>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</si>
  <si>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</si>
  <si>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</si>
  <si>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</si>
  <si>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</si>
  <si>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</si>
  <si>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</si>
  <si>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</si>
  <si>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</si>
  <si>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</si>
  <si>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NDQD2016061018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</si>
  <si>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</si>
  <si>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</si>
  <si>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</si>
  <si>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12:14:33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</si>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</sst>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17" sqref="B17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18" sqref="B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110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134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134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111</v>
      </c>
    </row>
    <row r="15" spans="1:7" ht="16.5" customHeight="1" x14ac:dyDescent="0.3">
      <c r="A15" s="466" t="s">
        <v>12</v>
      </c>
      <c r="B15" s="466"/>
      <c r="C15" s="372" t="s">
        <v>110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864.64</v>
      </c>
      <c r="D24" s="383">
        <f t="shared" ref="D24:D43" si="0">(C24-$C$46)/$C$46</f>
        <v>1.0726936652025458E-3</v>
      </c>
      <c r="E24" s="384"/>
    </row>
    <row r="25" spans="1:5" ht="15.75" customHeight="1" x14ac:dyDescent="0.3">
      <c r="C25" s="382">
        <v>861.37</v>
      </c>
      <c r="D25" s="385">
        <f t="shared" si="0"/>
        <v>-2.7132839766891019E-3</v>
      </c>
      <c r="E25" s="384"/>
    </row>
    <row r="26" spans="1:5" ht="15.75" customHeight="1" x14ac:dyDescent="0.3">
      <c r="C26" s="382">
        <v>863.1</v>
      </c>
      <c r="D26" s="385">
        <f t="shared" si="0"/>
        <v>-7.103049796026628E-4</v>
      </c>
      <c r="E26" s="384"/>
    </row>
    <row r="27" spans="1:5" ht="15.75" customHeight="1" x14ac:dyDescent="0.3">
      <c r="C27" s="382">
        <v>863.19</v>
      </c>
      <c r="D27" s="385">
        <f t="shared" si="0"/>
        <v>-6.0610376010102041E-4</v>
      </c>
      <c r="E27" s="384"/>
    </row>
    <row r="28" spans="1:5" ht="15.75" customHeight="1" x14ac:dyDescent="0.3">
      <c r="C28" s="382">
        <v>851.75</v>
      </c>
      <c r="D28" s="385">
        <f t="shared" si="0"/>
        <v>-1.3851236550082946E-2</v>
      </c>
      <c r="E28" s="384"/>
    </row>
    <row r="29" spans="1:5" ht="15.75" customHeight="1" x14ac:dyDescent="0.3">
      <c r="C29" s="382">
        <v>865.03</v>
      </c>
      <c r="D29" s="385">
        <f t="shared" si="0"/>
        <v>1.5242322830428207E-3</v>
      </c>
      <c r="E29" s="384"/>
    </row>
    <row r="30" spans="1:5" ht="15.75" customHeight="1" x14ac:dyDescent="0.3">
      <c r="C30" s="382">
        <v>864.86</v>
      </c>
      <c r="D30" s="385">
        <f t="shared" si="0"/>
        <v>1.3274077573176132E-3</v>
      </c>
      <c r="E30" s="384"/>
    </row>
    <row r="31" spans="1:5" ht="15.75" customHeight="1" x14ac:dyDescent="0.3">
      <c r="C31" s="382">
        <v>864.16</v>
      </c>
      <c r="D31" s="385">
        <f t="shared" si="0"/>
        <v>5.1695382786062837E-4</v>
      </c>
      <c r="E31" s="384"/>
    </row>
    <row r="32" spans="1:5" ht="15.75" customHeight="1" x14ac:dyDescent="0.3">
      <c r="C32" s="382">
        <v>869.95</v>
      </c>
      <c r="D32" s="385">
        <f t="shared" si="0"/>
        <v>7.2205656157973419E-3</v>
      </c>
      <c r="E32" s="384"/>
    </row>
    <row r="33" spans="1:7" ht="15.75" customHeight="1" x14ac:dyDescent="0.3">
      <c r="C33" s="382">
        <v>869.08</v>
      </c>
      <c r="D33" s="385">
        <f t="shared" si="0"/>
        <v>6.2132871606151501E-3</v>
      </c>
      <c r="E33" s="384"/>
    </row>
    <row r="34" spans="1:7" ht="15.75" customHeight="1" x14ac:dyDescent="0.3">
      <c r="C34" s="382">
        <v>874.52</v>
      </c>
      <c r="D34" s="385">
        <f t="shared" si="0"/>
        <v>1.251167198382324E-2</v>
      </c>
      <c r="E34" s="384"/>
    </row>
    <row r="35" spans="1:7" ht="15.75" customHeight="1" x14ac:dyDescent="0.3">
      <c r="C35" s="382">
        <v>861.41</v>
      </c>
      <c r="D35" s="385">
        <f t="shared" si="0"/>
        <v>-2.6669723235773191E-3</v>
      </c>
      <c r="E35" s="384"/>
    </row>
    <row r="36" spans="1:7" ht="15.75" customHeight="1" x14ac:dyDescent="0.3">
      <c r="C36" s="382">
        <v>861.59</v>
      </c>
      <c r="D36" s="385">
        <f t="shared" si="0"/>
        <v>-2.4585698845740345E-3</v>
      </c>
      <c r="E36" s="384"/>
    </row>
    <row r="37" spans="1:7" ht="15.75" customHeight="1" x14ac:dyDescent="0.3">
      <c r="C37" s="382">
        <v>869.58</v>
      </c>
      <c r="D37" s="385">
        <f t="shared" si="0"/>
        <v>6.7921828245129587E-3</v>
      </c>
      <c r="E37" s="384"/>
    </row>
    <row r="38" spans="1:7" ht="15.75" customHeight="1" x14ac:dyDescent="0.3">
      <c r="C38" s="382">
        <v>861.08</v>
      </c>
      <c r="D38" s="385">
        <f t="shared" si="0"/>
        <v>-3.0490434617497886E-3</v>
      </c>
      <c r="E38" s="384"/>
    </row>
    <row r="39" spans="1:7" ht="15.75" customHeight="1" x14ac:dyDescent="0.3">
      <c r="C39" s="382">
        <v>856.01</v>
      </c>
      <c r="D39" s="385">
        <f t="shared" si="0"/>
        <v>-8.9190454936736267E-3</v>
      </c>
      <c r="E39" s="384"/>
    </row>
    <row r="40" spans="1:7" ht="15.75" customHeight="1" x14ac:dyDescent="0.3">
      <c r="C40" s="382">
        <v>865.44</v>
      </c>
      <c r="D40" s="385">
        <f t="shared" si="0"/>
        <v>1.9989267274391188E-3</v>
      </c>
      <c r="E40" s="384"/>
    </row>
    <row r="41" spans="1:7" ht="15.75" customHeight="1" x14ac:dyDescent="0.3">
      <c r="C41" s="382">
        <v>867.57</v>
      </c>
      <c r="D41" s="385">
        <f t="shared" si="0"/>
        <v>4.4650222556437778E-3</v>
      </c>
      <c r="E41" s="384"/>
    </row>
    <row r="42" spans="1:7" ht="15.75" customHeight="1" x14ac:dyDescent="0.3">
      <c r="C42" s="382">
        <v>860.16</v>
      </c>
      <c r="D42" s="385">
        <f t="shared" si="0"/>
        <v>-4.1142114833218413E-3</v>
      </c>
      <c r="E42" s="384"/>
    </row>
    <row r="43" spans="1:7" ht="16.5" customHeight="1" thickBot="1" x14ac:dyDescent="0.35">
      <c r="C43" s="386">
        <v>859.78</v>
      </c>
      <c r="D43" s="387">
        <f t="shared" si="0"/>
        <v>-4.5541721878841705E-3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17274.27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863.71350000000007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863.71350000000007</v>
      </c>
      <c r="C49" s="399">
        <f>-IF(C46&lt;=80,10%,IF(C46&lt;250,7.5%,5%))</f>
        <v>-0.05</v>
      </c>
      <c r="D49" s="400">
        <f>IF(C46&lt;=80,C46*0.9,IF(C46&lt;250,C46*0.925,C46*0.95))</f>
        <v>820.52782500000001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906.89917500000013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8" t="s">
        <v>23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24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3"/>
    </row>
    <row r="16" spans="1:9" ht="19.5" customHeight="1" x14ac:dyDescent="0.3">
      <c r="A16" s="502" t="s">
        <v>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25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" t="s">
        <v>11</v>
      </c>
      <c r="B18" s="501" t="s">
        <v>103</v>
      </c>
      <c r="C18" s="501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06" t="s">
        <v>104</v>
      </c>
      <c r="C20" s="506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06" t="s">
        <v>109</v>
      </c>
      <c r="C21" s="506"/>
      <c r="D21" s="506"/>
      <c r="E21" s="506"/>
      <c r="F21" s="506"/>
      <c r="G21" s="506"/>
      <c r="H21" s="506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501" t="s">
        <v>105</v>
      </c>
      <c r="C26" s="501"/>
    </row>
    <row r="27" spans="1:14" ht="26.25" customHeight="1" x14ac:dyDescent="0.4">
      <c r="A27" s="14" t="s">
        <v>26</v>
      </c>
      <c r="B27" s="499" t="s">
        <v>106</v>
      </c>
      <c r="C27" s="499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6" t="s">
        <v>28</v>
      </c>
      <c r="D29" s="477"/>
      <c r="E29" s="477"/>
      <c r="F29" s="477"/>
      <c r="G29" s="478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9" t="s">
        <v>31</v>
      </c>
      <c r="D31" s="480"/>
      <c r="E31" s="480"/>
      <c r="F31" s="480"/>
      <c r="G31" s="480"/>
      <c r="H31" s="481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9" t="s">
        <v>33</v>
      </c>
      <c r="D32" s="480"/>
      <c r="E32" s="480"/>
      <c r="F32" s="480"/>
      <c r="G32" s="480"/>
      <c r="H32" s="481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2" t="s">
        <v>37</v>
      </c>
      <c r="E36" s="500"/>
      <c r="F36" s="482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4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4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70" t="s">
        <v>56</v>
      </c>
      <c r="B46" s="471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72"/>
      <c r="B47" s="473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863.71349999999995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87" t="s">
        <v>72</v>
      </c>
      <c r="D60" s="490">
        <v>144.63</v>
      </c>
      <c r="E60" s="87">
        <v>1</v>
      </c>
      <c r="F60" s="88">
        <v>67580540</v>
      </c>
      <c r="G60" s="174">
        <f>IF(ISBLANK(F60),"-",(F60/$D$50*$D$47*$B$68)*($B$57/$D$60))</f>
        <v>283.47748691985748</v>
      </c>
      <c r="H60" s="89">
        <f t="shared" ref="H60:H71" si="0">IF(ISBLANK(F60),"-",G60/$B$56)</f>
        <v>0.9449249563995249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88"/>
      <c r="D61" s="491"/>
      <c r="E61" s="90">
        <v>2</v>
      </c>
      <c r="F61" s="42">
        <v>67511664</v>
      </c>
      <c r="G61" s="175">
        <f>IF(ISBLANK(F61),"-",(F61/$D$50*$D$47*$B$68)*($B$57/$D$60))</f>
        <v>283.18857541679625</v>
      </c>
      <c r="H61" s="91">
        <f t="shared" si="0"/>
        <v>0.9439619180559875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88"/>
      <c r="D62" s="491"/>
      <c r="E62" s="90">
        <v>3</v>
      </c>
      <c r="F62" s="92">
        <v>67570359</v>
      </c>
      <c r="G62" s="175">
        <f>IF(ISBLANK(F62),"-",(F62/$D$50*$D$47*$B$68)*($B$57/$D$60))</f>
        <v>283.43478107148263</v>
      </c>
      <c r="H62" s="91">
        <f t="shared" si="0"/>
        <v>0.94478260357160881</v>
      </c>
      <c r="L62" s="17"/>
    </row>
    <row r="63" spans="1:12" ht="27" customHeight="1" x14ac:dyDescent="0.4">
      <c r="A63" s="29" t="s">
        <v>75</v>
      </c>
      <c r="B63" s="30">
        <v>1</v>
      </c>
      <c r="C63" s="498"/>
      <c r="D63" s="492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87" t="s">
        <v>77</v>
      </c>
      <c r="D64" s="490">
        <v>142.69</v>
      </c>
      <c r="E64" s="87">
        <v>1</v>
      </c>
      <c r="F64" s="88">
        <v>66471140</v>
      </c>
      <c r="G64" s="176">
        <f>IF(ISBLANK(F64),"-",(F64/$D$50*$D$47*$B$68)*($B$57/$D$64))</f>
        <v>282.6147937643027</v>
      </c>
      <c r="H64" s="95">
        <f t="shared" si="0"/>
        <v>0.94204931254767565</v>
      </c>
    </row>
    <row r="65" spans="1:8" ht="26.25" customHeight="1" x14ac:dyDescent="0.4">
      <c r="A65" s="29" t="s">
        <v>78</v>
      </c>
      <c r="B65" s="30">
        <v>1</v>
      </c>
      <c r="C65" s="488"/>
      <c r="D65" s="491"/>
      <c r="E65" s="90">
        <v>2</v>
      </c>
      <c r="F65" s="42">
        <v>66253911</v>
      </c>
      <c r="G65" s="177">
        <f>IF(ISBLANK(F65),"-",(F65/$D$50*$D$47*$B$68)*($B$57/$D$64))</f>
        <v>281.69120302951723</v>
      </c>
      <c r="H65" s="96">
        <f t="shared" si="0"/>
        <v>0.93897067676505741</v>
      </c>
    </row>
    <row r="66" spans="1:8" ht="26.25" customHeight="1" x14ac:dyDescent="0.4">
      <c r="A66" s="29" t="s">
        <v>79</v>
      </c>
      <c r="B66" s="30">
        <v>1</v>
      </c>
      <c r="C66" s="488"/>
      <c r="D66" s="491"/>
      <c r="E66" s="90">
        <v>3</v>
      </c>
      <c r="F66" s="42">
        <v>66486934</v>
      </c>
      <c r="G66" s="177">
        <f>IF(ISBLANK(F66),"-",(F66/$D$50*$D$47*$B$68)*($B$57/$D$64))</f>
        <v>282.68194498290239</v>
      </c>
      <c r="H66" s="96">
        <f t="shared" si="0"/>
        <v>0.94227314994300793</v>
      </c>
    </row>
    <row r="67" spans="1:8" ht="27" customHeight="1" x14ac:dyDescent="0.4">
      <c r="A67" s="29" t="s">
        <v>80</v>
      </c>
      <c r="B67" s="30">
        <v>1</v>
      </c>
      <c r="C67" s="498"/>
      <c r="D67" s="492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87" t="s">
        <v>82</v>
      </c>
      <c r="D68" s="490">
        <v>143.16</v>
      </c>
      <c r="E68" s="87">
        <v>1</v>
      </c>
      <c r="F68" s="88">
        <v>66978541</v>
      </c>
      <c r="G68" s="176">
        <f>IF(ISBLANK(F68),"-",(F68/$D$50*$D$47*$B$68)*($B$57/$D$68))</f>
        <v>283.83718817763594</v>
      </c>
      <c r="H68" s="91">
        <f t="shared" si="0"/>
        <v>0.94612396059211978</v>
      </c>
    </row>
    <row r="69" spans="1:8" ht="27" customHeight="1" x14ac:dyDescent="0.4">
      <c r="A69" s="77" t="s">
        <v>83</v>
      </c>
      <c r="B69" s="99">
        <f>(D47*B68)/B56*B57</f>
        <v>143.95224999999999</v>
      </c>
      <c r="C69" s="488"/>
      <c r="D69" s="491"/>
      <c r="E69" s="90">
        <v>2</v>
      </c>
      <c r="F69" s="42">
        <v>66726031</v>
      </c>
      <c r="G69" s="177">
        <f>IF(ISBLANK(F69),"-",(F69/$D$50*$D$47*$B$68)*($B$57/$D$68))</f>
        <v>282.76711816242408</v>
      </c>
      <c r="H69" s="91">
        <f t="shared" si="0"/>
        <v>0.94255706054141364</v>
      </c>
    </row>
    <row r="70" spans="1:8" ht="26.25" customHeight="1" x14ac:dyDescent="0.4">
      <c r="A70" s="493" t="s">
        <v>56</v>
      </c>
      <c r="B70" s="494"/>
      <c r="C70" s="488"/>
      <c r="D70" s="491"/>
      <c r="E70" s="90">
        <v>3</v>
      </c>
      <c r="F70" s="42">
        <v>66970868</v>
      </c>
      <c r="G70" s="177">
        <f>IF(ISBLANK(F70),"-",(F70/$D$50*$D$47*$B$68)*($B$57/$D$68))</f>
        <v>283.804672050644</v>
      </c>
      <c r="H70" s="91">
        <f t="shared" si="0"/>
        <v>0.94601557350214671</v>
      </c>
    </row>
    <row r="71" spans="1:8" ht="27" customHeight="1" x14ac:dyDescent="0.4">
      <c r="A71" s="495"/>
      <c r="B71" s="496"/>
      <c r="C71" s="489"/>
      <c r="D71" s="492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283.05530706395143</v>
      </c>
      <c r="H72" s="104">
        <f>AVERAGE(H60:H71)</f>
        <v>0.94351769021317133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2.4317160245499294E-3</v>
      </c>
      <c r="H73" s="179">
        <f>STDEV(H60:H71)/H72</f>
        <v>2.4317160245499398E-3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74" t="str">
        <f>B20</f>
        <v xml:space="preserve">Lamivudine </v>
      </c>
      <c r="D76" s="474"/>
      <c r="E76" s="110" t="s">
        <v>86</v>
      </c>
      <c r="F76" s="110"/>
      <c r="G76" s="111">
        <f>H72</f>
        <v>0.94351769021317133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97" t="str">
        <f>B26</f>
        <v>Lamivudine</v>
      </c>
      <c r="C79" s="497"/>
    </row>
    <row r="80" spans="1:8" ht="26.25" customHeight="1" x14ac:dyDescent="0.4">
      <c r="A80" s="14" t="s">
        <v>26</v>
      </c>
      <c r="B80" s="497" t="str">
        <f>B27</f>
        <v>L3-7</v>
      </c>
      <c r="C80" s="497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6" t="s">
        <v>28</v>
      </c>
      <c r="D82" s="477"/>
      <c r="E82" s="477"/>
      <c r="F82" s="477"/>
      <c r="G82" s="478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9" t="s">
        <v>89</v>
      </c>
      <c r="D84" s="480"/>
      <c r="E84" s="480"/>
      <c r="F84" s="480"/>
      <c r="G84" s="480"/>
      <c r="H84" s="481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9" t="s">
        <v>90</v>
      </c>
      <c r="D85" s="480"/>
      <c r="E85" s="480"/>
      <c r="F85" s="480"/>
      <c r="G85" s="480"/>
      <c r="H85" s="481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2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4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4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70" t="s">
        <v>56</v>
      </c>
      <c r="B99" s="485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72"/>
      <c r="B100" s="486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219178952</v>
      </c>
      <c r="E108" s="180">
        <f t="shared" ref="E108:E113" si="1">IF(ISBLANK(D108),"-",D108/$D$103*$D$100*$B$116)</f>
        <v>254.20315551029381</v>
      </c>
      <c r="F108" s="150">
        <f t="shared" ref="F108:F113" si="2">IF(ISBLANK(D108), "-", E108/$B$56)</f>
        <v>0.84734385170097937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216486016</v>
      </c>
      <c r="E109" s="181">
        <f t="shared" si="1"/>
        <v>251.07989562360876</v>
      </c>
      <c r="F109" s="151">
        <f t="shared" si="2"/>
        <v>0.83693298541202921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221257935</v>
      </c>
      <c r="E110" s="181">
        <f t="shared" si="1"/>
        <v>256.61435436871454</v>
      </c>
      <c r="F110" s="151">
        <f t="shared" si="2"/>
        <v>0.85538118122904849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220820393</v>
      </c>
      <c r="E111" s="181">
        <f t="shared" si="1"/>
        <v>256.10689434094559</v>
      </c>
      <c r="F111" s="151">
        <f t="shared" si="2"/>
        <v>0.85368964780315193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218564810</v>
      </c>
      <c r="E112" s="181">
        <f t="shared" si="1"/>
        <v>253.49087528034084</v>
      </c>
      <c r="F112" s="151">
        <f t="shared" si="2"/>
        <v>0.84496958426780278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219326665</v>
      </c>
      <c r="E113" s="182">
        <f t="shared" si="1"/>
        <v>254.37447264803561</v>
      </c>
      <c r="F113" s="154">
        <f t="shared" si="2"/>
        <v>0.84791490882678533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254.31160796198989</v>
      </c>
      <c r="F115" s="157">
        <f>AVERAGE(F108:F113)</f>
        <v>0.84770535987329954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7.7970307638373744E-3</v>
      </c>
      <c r="F116" s="159">
        <f>STDEV(F108:F113)/F115</f>
        <v>7.7970307638373787E-3</v>
      </c>
      <c r="I116" s="3"/>
    </row>
    <row r="117" spans="1:10" ht="27" customHeight="1" x14ac:dyDescent="0.4">
      <c r="A117" s="470" t="s">
        <v>56</v>
      </c>
      <c r="B117" s="471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72"/>
      <c r="B118" s="473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74" t="str">
        <f>B20</f>
        <v xml:space="preserve">Lamivudine </v>
      </c>
      <c r="D120" s="474"/>
      <c r="E120" s="110" t="s">
        <v>102</v>
      </c>
      <c r="F120" s="110"/>
      <c r="G120" s="111">
        <f>F115</f>
        <v>0.84770535987329954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75" t="s">
        <v>4</v>
      </c>
      <c r="C122" s="475"/>
      <c r="E122" s="116" t="s">
        <v>5</v>
      </c>
      <c r="F122" s="165"/>
      <c r="G122" s="475" t="s">
        <v>6</v>
      </c>
      <c r="H122" s="475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8" t="s">
        <v>23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24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186"/>
    </row>
    <row r="16" spans="1:9" ht="19.5" customHeight="1" x14ac:dyDescent="0.3">
      <c r="A16" s="502" t="s">
        <v>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25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188" t="s">
        <v>11</v>
      </c>
      <c r="B18" s="501" t="s">
        <v>103</v>
      </c>
      <c r="C18" s="501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506" t="s">
        <v>107</v>
      </c>
      <c r="C20" s="506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506" t="s">
        <v>109</v>
      </c>
      <c r="C21" s="506"/>
      <c r="D21" s="506"/>
      <c r="E21" s="506"/>
      <c r="F21" s="506"/>
      <c r="G21" s="506"/>
      <c r="H21" s="506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501" t="s">
        <v>107</v>
      </c>
      <c r="C26" s="501"/>
    </row>
    <row r="27" spans="1:14" ht="26.25" customHeight="1" x14ac:dyDescent="0.4">
      <c r="A27" s="197" t="s">
        <v>26</v>
      </c>
      <c r="B27" s="499" t="s">
        <v>108</v>
      </c>
      <c r="C27" s="499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6" t="s">
        <v>28</v>
      </c>
      <c r="D29" s="477"/>
      <c r="E29" s="477"/>
      <c r="F29" s="477"/>
      <c r="G29" s="478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9" t="s">
        <v>31</v>
      </c>
      <c r="D31" s="480"/>
      <c r="E31" s="480"/>
      <c r="F31" s="480"/>
      <c r="G31" s="480"/>
      <c r="H31" s="481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9" t="s">
        <v>33</v>
      </c>
      <c r="D32" s="480"/>
      <c r="E32" s="480"/>
      <c r="F32" s="480"/>
      <c r="G32" s="480"/>
      <c r="H32" s="481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2" t="s">
        <v>37</v>
      </c>
      <c r="E36" s="500"/>
      <c r="F36" s="482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4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4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70" t="s">
        <v>56</v>
      </c>
      <c r="B46" s="471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72"/>
      <c r="B47" s="473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863.71349999999995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87" t="s">
        <v>72</v>
      </c>
      <c r="D60" s="490">
        <v>144.63</v>
      </c>
      <c r="E60" s="270">
        <v>1</v>
      </c>
      <c r="F60" s="271">
        <v>52612013</v>
      </c>
      <c r="G60" s="357">
        <f>IF(ISBLANK(F60),"-",(F60/$D$50*$D$47*$B$68)*($B$57/$D$60))</f>
        <v>274.67846914180194</v>
      </c>
      <c r="H60" s="272">
        <f t="shared" ref="H60:H71" si="0">IF(ISBLANK(F60),"-",G60/$B$56)</f>
        <v>0.91559489713933984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88"/>
      <c r="D61" s="491"/>
      <c r="E61" s="273">
        <v>2</v>
      </c>
      <c r="F61" s="225">
        <v>52537695</v>
      </c>
      <c r="G61" s="358">
        <f>IF(ISBLANK(F61),"-",(F61/$D$50*$D$47*$B$68)*($B$57/$D$60))</f>
        <v>274.29046736605386</v>
      </c>
      <c r="H61" s="274">
        <f t="shared" si="0"/>
        <v>0.91430155788684619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88"/>
      <c r="D62" s="491"/>
      <c r="E62" s="273">
        <v>3</v>
      </c>
      <c r="F62" s="275">
        <v>52581242</v>
      </c>
      <c r="G62" s="358">
        <f>IF(ISBLANK(F62),"-",(F62/$D$50*$D$47*$B$68)*($B$57/$D$60))</f>
        <v>274.51781892729747</v>
      </c>
      <c r="H62" s="274">
        <f t="shared" si="0"/>
        <v>0.91505939642432488</v>
      </c>
      <c r="L62" s="200"/>
    </row>
    <row r="63" spans="1:12" ht="27" customHeight="1" x14ac:dyDescent="0.4">
      <c r="A63" s="212" t="s">
        <v>75</v>
      </c>
      <c r="B63" s="213">
        <v>1</v>
      </c>
      <c r="C63" s="498"/>
      <c r="D63" s="492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87" t="s">
        <v>77</v>
      </c>
      <c r="D64" s="490">
        <v>142.69</v>
      </c>
      <c r="E64" s="270">
        <v>1</v>
      </c>
      <c r="F64" s="271">
        <v>52020057</v>
      </c>
      <c r="G64" s="359">
        <f>IF(ISBLANK(F64),"-",(F64/$D$50*$D$47*$B$68)*($B$57/$D$64))</f>
        <v>275.28045124002341</v>
      </c>
      <c r="H64" s="278">
        <f t="shared" si="0"/>
        <v>0.91760150413341135</v>
      </c>
    </row>
    <row r="65" spans="1:8" ht="26.25" customHeight="1" x14ac:dyDescent="0.4">
      <c r="A65" s="212" t="s">
        <v>78</v>
      </c>
      <c r="B65" s="213">
        <v>1</v>
      </c>
      <c r="C65" s="488"/>
      <c r="D65" s="491"/>
      <c r="E65" s="273">
        <v>2</v>
      </c>
      <c r="F65" s="225">
        <v>51876456</v>
      </c>
      <c r="G65" s="360">
        <f>IF(ISBLANK(F65),"-",(F65/$D$50*$D$47*$B$68)*($B$57/$D$64))</f>
        <v>274.5205414983152</v>
      </c>
      <c r="H65" s="279">
        <f t="shared" si="0"/>
        <v>0.91506847166105065</v>
      </c>
    </row>
    <row r="66" spans="1:8" ht="26.25" customHeight="1" x14ac:dyDescent="0.4">
      <c r="A66" s="212" t="s">
        <v>79</v>
      </c>
      <c r="B66" s="213">
        <v>1</v>
      </c>
      <c r="C66" s="488"/>
      <c r="D66" s="491"/>
      <c r="E66" s="273">
        <v>3</v>
      </c>
      <c r="F66" s="225">
        <v>52021784</v>
      </c>
      <c r="G66" s="360">
        <f>IF(ISBLANK(F66),"-",(F66/$D$50*$D$47*$B$68)*($B$57/$D$64))</f>
        <v>275.28959020231429</v>
      </c>
      <c r="H66" s="279">
        <f t="shared" si="0"/>
        <v>0.91763196734104757</v>
      </c>
    </row>
    <row r="67" spans="1:8" ht="27" customHeight="1" x14ac:dyDescent="0.4">
      <c r="A67" s="212" t="s">
        <v>80</v>
      </c>
      <c r="B67" s="213">
        <v>1</v>
      </c>
      <c r="C67" s="498"/>
      <c r="D67" s="492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87" t="s">
        <v>82</v>
      </c>
      <c r="D68" s="490">
        <v>143.16</v>
      </c>
      <c r="E68" s="270">
        <v>1</v>
      </c>
      <c r="F68" s="271">
        <v>51320847</v>
      </c>
      <c r="G68" s="359">
        <f>IF(ISBLANK(F68),"-",(F68/$D$50*$D$47*$B$68)*($B$57/$D$68))</f>
        <v>270.6887529902321</v>
      </c>
      <c r="H68" s="274">
        <f t="shared" si="0"/>
        <v>0.90229584330077373</v>
      </c>
    </row>
    <row r="69" spans="1:8" ht="27" customHeight="1" x14ac:dyDescent="0.4">
      <c r="A69" s="260" t="s">
        <v>83</v>
      </c>
      <c r="B69" s="282">
        <f>(D47*B68)/B56*B57</f>
        <v>143.95224999999999</v>
      </c>
      <c r="C69" s="488"/>
      <c r="D69" s="491"/>
      <c r="E69" s="273">
        <v>2</v>
      </c>
      <c r="F69" s="225">
        <v>51158712</v>
      </c>
      <c r="G69" s="360">
        <f>IF(ISBLANK(F69),"-",(F69/$D$50*$D$47*$B$68)*($B$57/$D$68))</f>
        <v>269.83358158267384</v>
      </c>
      <c r="H69" s="274">
        <f t="shared" si="0"/>
        <v>0.89944527194224611</v>
      </c>
    </row>
    <row r="70" spans="1:8" ht="26.25" customHeight="1" x14ac:dyDescent="0.4">
      <c r="A70" s="493" t="s">
        <v>56</v>
      </c>
      <c r="B70" s="494"/>
      <c r="C70" s="488"/>
      <c r="D70" s="491"/>
      <c r="E70" s="273">
        <v>3</v>
      </c>
      <c r="F70" s="225">
        <v>51325342</v>
      </c>
      <c r="G70" s="360">
        <f>IF(ISBLANK(F70),"-",(F70/$D$50*$D$47*$B$68)*($B$57/$D$68))</f>
        <v>270.71246160019894</v>
      </c>
      <c r="H70" s="274">
        <f t="shared" si="0"/>
        <v>0.90237487200066313</v>
      </c>
    </row>
    <row r="71" spans="1:8" ht="27" customHeight="1" x14ac:dyDescent="0.4">
      <c r="A71" s="495"/>
      <c r="B71" s="496"/>
      <c r="C71" s="489"/>
      <c r="D71" s="492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273.31245939432347</v>
      </c>
      <c r="H72" s="287">
        <f>AVERAGE(H60:H71)</f>
        <v>0.91104153131441157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8.1056699242473516E-3</v>
      </c>
      <c r="H73" s="362">
        <f>STDEV(H60:H71)/H72</f>
        <v>8.1056699242473412E-3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74" t="str">
        <f>B20</f>
        <v>Tenofovir Disoproxil Fumarate</v>
      </c>
      <c r="D76" s="474"/>
      <c r="E76" s="293" t="s">
        <v>86</v>
      </c>
      <c r="F76" s="293"/>
      <c r="G76" s="294">
        <f>H72</f>
        <v>0.91104153131441157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97" t="str">
        <f>B26</f>
        <v>Tenofovir Disoproxil Fumarate</v>
      </c>
      <c r="C79" s="497"/>
    </row>
    <row r="80" spans="1:8" ht="26.25" customHeight="1" x14ac:dyDescent="0.4">
      <c r="A80" s="197" t="s">
        <v>26</v>
      </c>
      <c r="B80" s="497" t="str">
        <f>B27</f>
        <v>T11-8</v>
      </c>
      <c r="C80" s="497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6" t="s">
        <v>28</v>
      </c>
      <c r="D82" s="477"/>
      <c r="E82" s="477"/>
      <c r="F82" s="477"/>
      <c r="G82" s="478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9" t="s">
        <v>89</v>
      </c>
      <c r="D84" s="480"/>
      <c r="E84" s="480"/>
      <c r="F84" s="480"/>
      <c r="G84" s="480"/>
      <c r="H84" s="481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9" t="s">
        <v>90</v>
      </c>
      <c r="D85" s="480"/>
      <c r="E85" s="480"/>
      <c r="F85" s="480"/>
      <c r="G85" s="480"/>
      <c r="H85" s="481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2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4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4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70" t="s">
        <v>56</v>
      </c>
      <c r="B99" s="485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72"/>
      <c r="B100" s="486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169041458</v>
      </c>
      <c r="E108" s="363">
        <f t="shared" ref="E108:E113" si="1">IF(ISBLANK(D108),"-",D108/$D$103*$D$100*$B$116)</f>
        <v>271.63883461274844</v>
      </c>
      <c r="F108" s="333">
        <f t="shared" ref="F108:F113" si="2">IF(ISBLANK(D108), "-", E108/$B$56)</f>
        <v>0.90546278204249475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169256348</v>
      </c>
      <c r="E109" s="364">
        <f t="shared" si="1"/>
        <v>271.98414912825581</v>
      </c>
      <c r="F109" s="334">
        <f t="shared" si="2"/>
        <v>0.90661383042751931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171620251</v>
      </c>
      <c r="E110" s="364">
        <f t="shared" si="1"/>
        <v>275.78279038262542</v>
      </c>
      <c r="F110" s="334">
        <f t="shared" si="2"/>
        <v>0.91927596794208477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171574656</v>
      </c>
      <c r="E111" s="364">
        <f t="shared" si="1"/>
        <v>275.70952212754344</v>
      </c>
      <c r="F111" s="334">
        <f t="shared" si="2"/>
        <v>0.91903174042514479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169053751</v>
      </c>
      <c r="E112" s="364">
        <f t="shared" si="1"/>
        <v>271.65858867919701</v>
      </c>
      <c r="F112" s="334">
        <f t="shared" si="2"/>
        <v>0.90552862893065666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170655822</v>
      </c>
      <c r="E113" s="365">
        <f t="shared" si="1"/>
        <v>274.23301453043922</v>
      </c>
      <c r="F113" s="337">
        <f t="shared" si="2"/>
        <v>0.91411004843479737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273.50114991013487</v>
      </c>
      <c r="F115" s="340">
        <f>AVERAGE(F108:F113)</f>
        <v>0.91167049970044955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7.2727969161871433E-3</v>
      </c>
      <c r="F116" s="342">
        <f>STDEV(F108:F113)/F115</f>
        <v>7.2727969161871745E-3</v>
      </c>
      <c r="I116" s="186"/>
    </row>
    <row r="117" spans="1:10" ht="27" customHeight="1" x14ac:dyDescent="0.4">
      <c r="A117" s="470" t="s">
        <v>56</v>
      </c>
      <c r="B117" s="471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72"/>
      <c r="B118" s="473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74" t="str">
        <f>B20</f>
        <v>Tenofovir Disoproxil Fumarate</v>
      </c>
      <c r="D120" s="474"/>
      <c r="E120" s="293" t="s">
        <v>102</v>
      </c>
      <c r="F120" s="293"/>
      <c r="G120" s="294">
        <f>F115</f>
        <v>0.91167049970044955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75" t="s">
        <v>4</v>
      </c>
      <c r="C122" s="475"/>
      <c r="E122" s="299" t="s">
        <v>5</v>
      </c>
      <c r="F122" s="348"/>
      <c r="G122" s="475" t="s">
        <v>6</v>
      </c>
      <c r="H122" s="475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2016-07-15T10:11:26Z</dcterms:modified>
</cp:coreProperties>
</file>